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ables/table3.xml" ContentType="application/vnd.openxmlformats-officedocument.spreadsheetml.table+xml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customXml/itemProps1.xml" ContentType="application/vnd.openxmlformats-officedocument.customXmlProperti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/>
  <bookViews>
    <workbookView xWindow="180" yWindow="60" windowWidth="18900" windowHeight="11760" tabRatio="423"/>
  </bookViews>
  <sheets>
    <sheet name="Gradebook" sheetId="1" r:id="rId1"/>
    <sheet name="Student Summary" sheetId="2" r:id="rId2"/>
    <sheet name="Grading Criteria" sheetId="3" r:id="rId3"/>
  </sheets>
  <definedNames>
    <definedName name="ClassName">Gradebook!$B$1</definedName>
    <definedName name="_xlnm.Print_Area" localSheetId="1">'Student Summary'!$A$1:$I$52</definedName>
    <definedName name="_xlnm.Print_Titles" localSheetId="0">Gradebook!$B:$B,Gradebook!$4:$4</definedName>
    <definedName name="ProgressChartLabels">OFFSET(ProgressChartValues,1,0)</definedName>
    <definedName name="ProgressChartStudentValues">IFERROR(OFFSET(StudentGradesStart,,,,COUNT(ProgressChartValues)),0)</definedName>
    <definedName name="ProgressChartValues">TotalAssignmentPoints[]</definedName>
    <definedName name="StudentGradesStart">INDEX(Gradebook!$G$5:$I$19,MATCH(StudentName,StudentData[Student Name],0),1)</definedName>
    <definedName name="StudentLookup">StudentData[Student Name]</definedName>
    <definedName name="StudentName">'Student Summary'!$B$8</definedName>
    <definedName name="TeacherName">Gradebook!$B$2</definedName>
    <definedName name="TotalPoints">Gradebook!$F$3</definedName>
  </definedNames>
  <calcPr calcId="125725"/>
</workbook>
</file>

<file path=xl/calcChain.xml><?xml version="1.0" encoding="utf-8"?>
<calcChain xmlns="http://schemas.openxmlformats.org/spreadsheetml/2006/main">
  <c r="T20" i="1"/>
  <c r="S20"/>
  <c r="R20"/>
  <c r="Q20"/>
  <c r="P20"/>
  <c r="O20"/>
  <c r="N20"/>
  <c r="M20"/>
  <c r="L20"/>
  <c r="K20"/>
  <c r="J20"/>
  <c r="F14"/>
  <c r="C14" s="1"/>
  <c r="F10"/>
  <c r="C10" s="1"/>
  <c r="F16"/>
  <c r="C16" s="1"/>
  <c r="F11"/>
  <c r="C11" s="1"/>
  <c r="F6"/>
  <c r="C6" s="1"/>
  <c r="F17"/>
  <c r="C17" s="1"/>
  <c r="F7"/>
  <c r="C7" s="1"/>
  <c r="F19"/>
  <c r="C19" s="1"/>
  <c r="F5"/>
  <c r="C5" s="1"/>
  <c r="F8"/>
  <c r="C8" s="1"/>
  <c r="F18"/>
  <c r="C18" s="1"/>
  <c r="F13"/>
  <c r="C13" s="1"/>
  <c r="H20" l="1"/>
  <c r="I20"/>
  <c r="G20"/>
  <c r="F9"/>
  <c r="F12"/>
  <c r="F15"/>
  <c r="B3" i="2" l="1"/>
  <c r="B2"/>
  <c r="F20" i="1" l="1"/>
  <c r="F12" i="2"/>
  <c r="C15" i="1"/>
  <c r="C9"/>
  <c r="C12"/>
  <c r="B12" i="2"/>
  <c r="F3" i="1" l="1"/>
  <c r="E14" s="1"/>
  <c r="D14" s="1"/>
  <c r="E10" l="1"/>
  <c r="D10" s="1"/>
  <c r="E11"/>
  <c r="D11" s="1"/>
  <c r="E16"/>
  <c r="D16" s="1"/>
  <c r="E17"/>
  <c r="D17" s="1"/>
  <c r="E6"/>
  <c r="D6" s="1"/>
  <c r="E19"/>
  <c r="D19" s="1"/>
  <c r="E7"/>
  <c r="D7" s="1"/>
  <c r="E8"/>
  <c r="D8" s="1"/>
  <c r="E5"/>
  <c r="D5" s="1"/>
  <c r="E13"/>
  <c r="D13" s="1"/>
  <c r="E18"/>
  <c r="D18" s="1"/>
  <c r="G12" i="2"/>
  <c r="E12" i="1"/>
  <c r="D12" s="1"/>
  <c r="E9"/>
  <c r="E15"/>
  <c r="D15" s="1"/>
  <c r="E20" l="1"/>
  <c r="D20" s="1"/>
  <c r="D9"/>
  <c r="E12" i="2"/>
  <c r="H12" s="1"/>
  <c r="D12" l="1"/>
</calcChain>
</file>

<file path=xl/sharedStrings.xml><?xml version="1.0" encoding="utf-8"?>
<sst xmlns="http://schemas.openxmlformats.org/spreadsheetml/2006/main" count="73" uniqueCount="71">
  <si>
    <t>Letter Grade</t>
  </si>
  <si>
    <t>Total Points</t>
  </si>
  <si>
    <t>Percentage</t>
  </si>
  <si>
    <t>Progress to date</t>
  </si>
  <si>
    <t>Grade</t>
  </si>
  <si>
    <t>Teacher Comments</t>
  </si>
  <si>
    <t>Parent Signature (if required)</t>
  </si>
  <si>
    <t>%</t>
  </si>
  <si>
    <t>Calculate Letter Grade</t>
  </si>
  <si>
    <t>Letter Grade Achieved</t>
  </si>
  <si>
    <t>A+</t>
  </si>
  <si>
    <t>A-</t>
  </si>
  <si>
    <t>B+</t>
  </si>
  <si>
    <t>B-</t>
  </si>
  <si>
    <t>C+</t>
  </si>
  <si>
    <t>C-</t>
  </si>
  <si>
    <t>D+</t>
  </si>
  <si>
    <t>D-</t>
  </si>
  <si>
    <t>F</t>
  </si>
  <si>
    <t>A</t>
  </si>
  <si>
    <t>Student Name</t>
  </si>
  <si>
    <t>Score</t>
  </si>
  <si>
    <t>D</t>
  </si>
  <si>
    <t>C</t>
  </si>
  <si>
    <t>B</t>
  </si>
  <si>
    <t>GPA</t>
  </si>
  <si>
    <t>Total Points Earned</t>
  </si>
  <si>
    <t xml:space="preserve">Enter in the percentage ranges for each letter grade in the table below to cutomize the template to your grading criteria. </t>
  </si>
  <si>
    <t>GRADE &amp; GPA Table
(Used to calculate student grades on the Gradebook sheet)</t>
  </si>
  <si>
    <t>Student Rank</t>
  </si>
  <si>
    <t xml:space="preserve">Total Possible Points </t>
  </si>
  <si>
    <t>Performance</t>
  </si>
  <si>
    <t>Student Points</t>
  </si>
  <si>
    <t>X</t>
  </si>
  <si>
    <t>Date:</t>
  </si>
  <si>
    <t>Student Name:</t>
  </si>
  <si>
    <t>Average Grade/Scores</t>
  </si>
  <si>
    <t>Score and GPA must be entered in Ascending order.</t>
  </si>
  <si>
    <t>Your School Name</t>
  </si>
  <si>
    <t xml:space="preserve">Assignment Date </t>
  </si>
  <si>
    <t>Christopher Speaker</t>
  </si>
  <si>
    <t>Lauren Dixion</t>
  </si>
  <si>
    <t>Mary Catherine Day</t>
  </si>
  <si>
    <t>Robert Connoly</t>
  </si>
  <si>
    <t>Blake Evans</t>
  </si>
  <si>
    <t>Amber Turner</t>
  </si>
  <si>
    <t>Ashli Dunlow</t>
  </si>
  <si>
    <t>Pam Bagwell</t>
  </si>
  <si>
    <t>Andrew Fetsko</t>
  </si>
  <si>
    <t>Janie Cratch</t>
  </si>
  <si>
    <t>Jade Glover</t>
  </si>
  <si>
    <t>Lindsey Williams</t>
  </si>
  <si>
    <t>Michael Jordan</t>
  </si>
  <si>
    <t>Parent Paperwork</t>
  </si>
  <si>
    <t>journal entry 1</t>
  </si>
  <si>
    <t>homework week 1</t>
  </si>
  <si>
    <t>spelling test week 1</t>
  </si>
  <si>
    <t>graphic organizer paper 1</t>
  </si>
  <si>
    <t>Multiplication Test</t>
  </si>
  <si>
    <t>Spelling Test week 2</t>
  </si>
  <si>
    <t>Ms. Evans</t>
  </si>
  <si>
    <t>3rd grade</t>
  </si>
  <si>
    <t>journal entry 2</t>
  </si>
  <si>
    <t>rough draft paper 1</t>
  </si>
  <si>
    <t>Spelling Test week 3</t>
  </si>
  <si>
    <t>Solar System Project</t>
  </si>
  <si>
    <t>Social Studies Test Ch1-3</t>
  </si>
  <si>
    <t>Homeowrk week 4</t>
  </si>
  <si>
    <t>Spelling Test week 4</t>
  </si>
  <si>
    <t>Hannah Speaker</t>
  </si>
  <si>
    <t>Jared Morrow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</si>
</sst>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@_)"/>
  </numFmts>
  <fonts count="17">
    <font>
      <sz val="9"/>
      <name val="Segoe UI"/>
      <family val="2"/>
      <scheme val="minor"/>
    </font>
    <font>
      <sz val="9"/>
      <name val="Arial"/>
      <family val="2"/>
    </font>
    <font>
      <sz val="18"/>
      <name val="Segoe UI"/>
      <family val="1"/>
      <scheme val="major"/>
    </font>
    <font>
      <sz val="18"/>
      <name val="Segoe UI"/>
      <family val="2"/>
      <scheme val="minor"/>
    </font>
    <font>
      <sz val="10"/>
      <name val="Segoe UI"/>
      <family val="2"/>
      <scheme val="minor"/>
    </font>
    <font>
      <b/>
      <sz val="9"/>
      <color indexed="8"/>
      <name val="Segoe UI"/>
      <family val="2"/>
      <scheme val="minor"/>
    </font>
    <font>
      <sz val="8"/>
      <name val="Segoe UI"/>
      <family val="2"/>
      <scheme val="minor"/>
    </font>
    <font>
      <sz val="9"/>
      <name val="Segoe UI"/>
      <family val="2"/>
      <scheme val="minor"/>
    </font>
    <font>
      <b/>
      <sz val="9"/>
      <name val="Segoe UI"/>
      <family val="2"/>
      <scheme val="minor"/>
    </font>
    <font>
      <sz val="12"/>
      <name val="Segoe UI"/>
      <family val="1"/>
      <scheme val="major"/>
    </font>
    <font>
      <sz val="12"/>
      <name val="Segoe UI"/>
      <family val="1"/>
      <scheme val="minor"/>
    </font>
    <font>
      <sz val="9"/>
      <name val="Segoe UI"/>
      <family val="2"/>
      <scheme val="major"/>
    </font>
    <font>
      <sz val="18"/>
      <name val="Segoe UI"/>
      <family val="2"/>
      <scheme val="major"/>
    </font>
    <font>
      <i/>
      <sz val="8"/>
      <name val="Segoe UI"/>
      <family val="2"/>
      <scheme val="minor"/>
    </font>
    <font>
      <sz val="9"/>
      <color theme="1"/>
      <name val="Segoe UI"/>
      <family val="2"/>
      <scheme val="minor"/>
    </font>
    <font>
      <b/>
      <sz val="12"/>
      <color theme="5" tint="-0.499984740745262"/>
      <name val="Segoe UI"/>
      <family val="2"/>
      <scheme val="minor"/>
    </font>
    <font>
      <sz val="9"/>
      <name val="Segoe UI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theme="5" tint="0.59996337778862885"/>
      </left>
      <right style="thin">
        <color theme="5" tint="0.59996337778862885"/>
      </right>
      <top style="thin">
        <color theme="5" tint="0.59996337778862885"/>
      </top>
      <bottom style="thin">
        <color theme="5" tint="0.59996337778862885"/>
      </bottom>
      <diagonal/>
    </border>
    <border>
      <left/>
      <right/>
      <top/>
      <bottom style="thin">
        <color theme="5" tint="0.59996337778862885"/>
      </bottom>
      <diagonal/>
    </border>
    <border>
      <left/>
      <right style="thin">
        <color theme="5" tint="0.59996337778862885"/>
      </right>
      <top/>
      <bottom style="thin">
        <color theme="5" tint="0.59996337778862885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/>
      <diagonal/>
    </border>
    <border>
      <left/>
      <right/>
      <top style="thin">
        <color theme="0" tint="-0.14996795556505021"/>
      </top>
      <bottom/>
      <diagonal/>
    </border>
    <border>
      <left/>
      <right style="thin">
        <color theme="0" tint="-0.14996795556505021"/>
      </right>
      <top style="thin">
        <color theme="0" tint="-0.14996795556505021"/>
      </top>
      <bottom/>
      <diagonal/>
    </border>
    <border>
      <left style="thin">
        <color theme="0" tint="-0.14996795556505021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 style="thin">
        <color theme="0" tint="-0.14996795556505021"/>
      </bottom>
      <diagonal/>
    </border>
    <border>
      <left/>
      <right/>
      <top/>
      <bottom style="thin">
        <color theme="0" tint="-0.14996795556505021"/>
      </bottom>
      <diagonal/>
    </border>
    <border>
      <left/>
      <right style="thin">
        <color theme="0" tint="-0.14996795556505021"/>
      </right>
      <top/>
      <bottom style="thin">
        <color theme="0" tint="-0.1499679555650502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49" fontId="0" fillId="0" borderId="0" xfId="0" applyNumberFormat="1" applyFont="1" applyFill="1" applyBorder="1" applyAlignment="1" applyProtection="1">
      <alignment horizontal="center" wrapText="1"/>
    </xf>
    <xf numFmtId="0" fontId="0" fillId="0" borderId="0" xfId="0" applyNumberFormat="1" applyFont="1" applyFill="1" applyBorder="1" applyAlignment="1" applyProtection="1">
      <alignment horizontal="left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/>
    <xf numFmtId="0" fontId="7" fillId="0" borderId="0" xfId="0" applyFont="1"/>
    <xf numFmtId="0" fontId="2" fillId="0" borderId="0" xfId="0" applyFont="1" applyBorder="1" applyAlignment="1"/>
    <xf numFmtId="0" fontId="3" fillId="2" borderId="0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 applyProtection="1">
      <alignment horizontal="left"/>
    </xf>
    <xf numFmtId="9" fontId="6" fillId="0" borderId="0" xfId="0" applyNumberFormat="1" applyFont="1" applyAlignment="1" applyProtection="1">
      <alignment horizontal="left"/>
    </xf>
    <xf numFmtId="49" fontId="6" fillId="0" borderId="0" xfId="0" applyNumberFormat="1" applyFont="1" applyAlignment="1" applyProtection="1">
      <alignment horizontal="left" vertical="center" wrapText="1"/>
    </xf>
    <xf numFmtId="9" fontId="0" fillId="0" borderId="0" xfId="1" applyNumberFormat="1" applyFont="1" applyFill="1" applyBorder="1" applyAlignment="1" applyProtection="1">
      <alignment horizontal="center" vertical="center"/>
    </xf>
    <xf numFmtId="1" fontId="0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/>
    </xf>
    <xf numFmtId="0" fontId="0" fillId="0" borderId="0" xfId="0" applyFont="1" applyFill="1" applyBorder="1"/>
    <xf numFmtId="9" fontId="0" fillId="0" borderId="0" xfId="1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11" fillId="0" borderId="0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9" fontId="7" fillId="0" borderId="0" xfId="1" applyFont="1" applyBorder="1" applyAlignment="1">
      <alignment horizontal="center" vertical="center"/>
    </xf>
    <xf numFmtId="4" fontId="7" fillId="0" borderId="0" xfId="2" applyNumberFormat="1" applyFont="1" applyBorder="1" applyAlignment="1">
      <alignment horizontal="center" vertical="center"/>
    </xf>
    <xf numFmtId="14" fontId="7" fillId="0" borderId="0" xfId="0" applyNumberFormat="1" applyFont="1" applyAlignment="1">
      <alignment horizontal="left"/>
    </xf>
    <xf numFmtId="0" fontId="7" fillId="0" borderId="0" xfId="0" applyFont="1" applyBorder="1"/>
    <xf numFmtId="39" fontId="7" fillId="0" borderId="0" xfId="2" applyNumberFormat="1" applyFont="1" applyBorder="1" applyAlignment="1">
      <alignment horizontal="center" vertical="center"/>
    </xf>
    <xf numFmtId="0" fontId="8" fillId="0" borderId="0" xfId="0" applyFont="1"/>
    <xf numFmtId="0" fontId="7" fillId="0" borderId="1" xfId="0" applyFont="1" applyBorder="1"/>
    <xf numFmtId="0" fontId="7" fillId="0" borderId="0" xfId="0" applyFont="1" applyBorder="1" applyAlignment="1">
      <alignment horizontal="right"/>
    </xf>
    <xf numFmtId="0" fontId="6" fillId="0" borderId="0" xfId="0" applyFont="1" applyAlignment="1"/>
    <xf numFmtId="0" fontId="13" fillId="0" borderId="0" xfId="0" applyFont="1" applyAlignment="1"/>
    <xf numFmtId="164" fontId="0" fillId="0" borderId="0" xfId="0" applyNumberFormat="1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horizontal="center" vertical="center"/>
    </xf>
    <xf numFmtId="0" fontId="9" fillId="2" borderId="3" xfId="0" applyNumberFormat="1" applyFont="1" applyFill="1" applyBorder="1" applyAlignment="1" applyProtection="1">
      <alignment vertical="top" wrapText="1"/>
    </xf>
    <xf numFmtId="0" fontId="2" fillId="2" borderId="3" xfId="0" applyNumberFormat="1" applyFont="1" applyFill="1" applyBorder="1" applyAlignment="1" applyProtection="1"/>
    <xf numFmtId="0" fontId="4" fillId="0" borderId="4" xfId="0" applyFont="1" applyBorder="1" applyAlignment="1" applyProtection="1">
      <alignment horizontal="right" vertical="center"/>
    </xf>
    <xf numFmtId="164" fontId="0" fillId="0" borderId="0" xfId="0" applyNumberFormat="1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2" fillId="2" borderId="0" xfId="0" applyNumberFormat="1" applyFont="1" applyFill="1" applyBorder="1" applyAlignment="1" applyProtection="1"/>
    <xf numFmtId="0" fontId="10" fillId="2" borderId="0" xfId="0" applyNumberFormat="1" applyFont="1" applyFill="1" applyBorder="1" applyAlignment="1" applyProtection="1">
      <alignment vertical="top" wrapText="1"/>
    </xf>
    <xf numFmtId="14" fontId="6" fillId="0" borderId="0" xfId="0" applyNumberFormat="1" applyFont="1" applyAlignment="1" applyProtection="1">
      <alignment horizontal="center"/>
    </xf>
    <xf numFmtId="0" fontId="4" fillId="0" borderId="4" xfId="0" applyFont="1" applyBorder="1" applyAlignment="1" applyProtection="1">
      <alignment horizontal="right"/>
    </xf>
    <xf numFmtId="0" fontId="0" fillId="0" borderId="0" xfId="0" applyFont="1" applyAlignment="1" applyProtection="1">
      <alignment horizontal="left"/>
    </xf>
    <xf numFmtId="0" fontId="0" fillId="0" borderId="0" xfId="0" applyFont="1"/>
    <xf numFmtId="0" fontId="16" fillId="0" borderId="0" xfId="0" applyFont="1" applyAlignment="1" applyProtection="1">
      <alignment horizontal="center" vertical="center"/>
    </xf>
    <xf numFmtId="0" fontId="16" fillId="0" borderId="0" xfId="0" applyFont="1" applyFill="1" applyBorder="1" applyProtection="1"/>
    <xf numFmtId="0" fontId="16" fillId="0" borderId="0" xfId="0" applyFont="1" applyFill="1" applyBorder="1" applyAlignment="1" applyProtection="1">
      <alignment horizontal="left" vertical="center"/>
    </xf>
    <xf numFmtId="164" fontId="16" fillId="0" borderId="0" xfId="0" applyNumberFormat="1" applyFont="1" applyFill="1" applyBorder="1" applyAlignment="1" applyProtection="1">
      <alignment horizontal="center" vertical="center"/>
    </xf>
    <xf numFmtId="9" fontId="16" fillId="0" borderId="0" xfId="0" applyNumberFormat="1" applyFont="1" applyFill="1" applyBorder="1" applyAlignment="1" applyProtection="1">
      <alignment horizontal="center" vertical="center"/>
    </xf>
    <xf numFmtId="1" fontId="16" fillId="0" borderId="0" xfId="0" applyNumberFormat="1" applyFont="1" applyFill="1" applyBorder="1" applyAlignment="1" applyProtection="1">
      <alignment horizontal="center" vertical="center"/>
    </xf>
    <xf numFmtId="1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0" fontId="7" fillId="0" borderId="0" xfId="0" applyFont="1" applyAlignment="1" applyProtection="1">
      <alignment horizontal="center" vertical="center"/>
    </xf>
    <xf numFmtId="49" fontId="6" fillId="0" borderId="0" xfId="0" applyNumberFormat="1" applyFont="1" applyAlignment="1" applyProtection="1">
      <alignment horizontal="left" wrapText="1"/>
    </xf>
    <xf numFmtId="14" fontId="6" fillId="0" borderId="0" xfId="0" applyNumberFormat="1" applyFont="1" applyAlignment="1" applyProtection="1">
      <alignment horizontal="left"/>
    </xf>
    <xf numFmtId="0" fontId="15" fillId="0" borderId="0" xfId="0" applyFont="1"/>
    <xf numFmtId="0" fontId="7" fillId="0" borderId="0" xfId="0" applyFont="1" applyBorder="1" applyAlignment="1">
      <alignment horizontal="center" vertical="center"/>
    </xf>
    <xf numFmtId="0" fontId="0" fillId="0" borderId="5" xfId="0" applyFont="1" applyBorder="1" applyAlignment="1">
      <alignment horizontal="left" vertical="top" wrapText="1" indent="1"/>
    </xf>
    <xf numFmtId="0" fontId="7" fillId="0" borderId="6" xfId="0" applyFont="1" applyBorder="1" applyAlignment="1">
      <alignment horizontal="left" vertical="top" wrapText="1" indent="1"/>
    </xf>
    <xf numFmtId="0" fontId="7" fillId="0" borderId="7" xfId="0" applyFont="1" applyBorder="1" applyAlignment="1">
      <alignment horizontal="left" vertical="top" wrapText="1" indent="1"/>
    </xf>
    <xf numFmtId="0" fontId="7" fillId="0" borderId="8" xfId="0" applyFont="1" applyBorder="1" applyAlignment="1">
      <alignment horizontal="left" vertical="top" wrapText="1" indent="1"/>
    </xf>
    <xf numFmtId="0" fontId="7" fillId="0" borderId="0" xfId="0" applyFont="1" applyBorder="1" applyAlignment="1">
      <alignment horizontal="left" vertical="top" wrapText="1" indent="1"/>
    </xf>
    <xf numFmtId="0" fontId="7" fillId="0" borderId="9" xfId="0" applyFont="1" applyBorder="1" applyAlignment="1">
      <alignment horizontal="left" vertical="top" wrapText="1" indent="1"/>
    </xf>
    <xf numFmtId="0" fontId="7" fillId="0" borderId="10" xfId="0" applyFont="1" applyBorder="1" applyAlignment="1">
      <alignment horizontal="left" vertical="top" wrapText="1" indent="1"/>
    </xf>
    <xf numFmtId="0" fontId="7" fillId="0" borderId="11" xfId="0" applyFont="1" applyBorder="1" applyAlignment="1">
      <alignment horizontal="left" vertical="top" wrapText="1" indent="1"/>
    </xf>
    <xf numFmtId="0" fontId="7" fillId="0" borderId="12" xfId="0" applyFont="1" applyBorder="1" applyAlignment="1">
      <alignment horizontal="left" vertical="top" wrapText="1" indent="1"/>
    </xf>
    <xf numFmtId="0" fontId="12" fillId="2" borderId="0" xfId="0" applyNumberFormat="1" applyFont="1" applyFill="1" applyBorder="1" applyAlignment="1">
      <alignment horizontal="left" vertical="center" wrapText="1" indent="2"/>
    </xf>
    <xf numFmtId="0" fontId="14" fillId="3" borderId="0" xfId="0" applyFont="1" applyFill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0" fillId="0" borderId="0" xfId="0" applyNumberFormat="1" applyFill="1" applyBorder="1" applyAlignment="1" applyProtection="1">
      <alignment horizontal="left" vertical="center"/>
    </xf>
  </cellXfs>
  <cellStyles count="3">
    <cellStyle name="Comma" xfId="2" builtinId="3"/>
    <cellStyle name="Normal" xfId="0" builtinId="0" customBuiltin="1"/>
    <cellStyle name="Percent" xfId="1" builtinId="5"/>
  </cellStyles>
  <dxfs count="73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bottom" textRotation="0" wrapText="0" indent="0" relativeIndent="0" justifyLastLine="0" shrinkToFit="0" mergeCell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numFmt numFmtId="164" formatCode="_(@_)"/>
      <fill>
        <patternFill patternType="none">
          <fgColor indexed="64"/>
          <bgColor indexed="65"/>
        </patternFill>
      </fill>
      <alignment horizontal="center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relativeIndent="0" justifyLastLine="0" shrinkToFit="0" mergeCell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Segoe UI"/>
        <scheme val="minor"/>
      </font>
      <fill>
        <patternFill patternType="none">
          <fgColor indexed="64"/>
          <bgColor indexed="65"/>
        </patternFill>
      </fill>
      <border diagonalUp="0" diagonalDown="0" outline="0">
        <left/>
        <right/>
        <top/>
        <bottom/>
      </border>
      <protection locked="1" hidden="0"/>
    </dxf>
    <dxf>
      <numFmt numFmtId="2" formatCode="0.00"/>
      <alignment horizontal="center" vertical="bottom" textRotation="0" wrapText="0" indent="0" relativeIndent="255" justifyLastLine="0" shrinkToFit="0" readingOrder="0"/>
    </dxf>
    <dxf>
      <numFmt numFmtId="164" formatCode="_(@_)"/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font>
        <strike val="0"/>
        <outline val="0"/>
        <shadow val="0"/>
        <u val="none"/>
        <vertAlign val="baseline"/>
        <sz val="9"/>
        <color auto="1"/>
        <name val="Segoe UI"/>
        <scheme val="minor"/>
      </font>
      <alignment horizontal="center" vertical="center" textRotation="0" wrapText="0" indent="0" relativeIndent="255" justifyLastLine="0" shrinkToFit="0" readingOrder="0"/>
    </dxf>
    <dxf>
      <alignment horizontal="center" vertical="bottom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numFmt numFmtId="0" formatCode="General"/>
      <alignment horizontal="center" vertical="center" textRotation="0" wrapText="0" indent="0" relativeIndent="255" justifyLastLine="0" shrinkToFit="0" readingOrder="0"/>
    </dxf>
    <dxf>
      <numFmt numFmtId="13" formatCode="0%"/>
      <alignment horizontal="center" vertical="center" textRotation="0" wrapText="0" indent="0" relativeIndent="255" justifyLastLine="0" shrinkToFit="0" readingOrder="0"/>
    </dxf>
    <dxf>
      <alignment horizontal="center" vertical="center" textRotation="0" wrapText="0" indent="0" relativeIndent="255" justifyLastLine="0" shrinkToFit="0" readingOrder="0"/>
    </dxf>
    <dxf>
      <alignment vertical="bottom" textRotation="0" wrapText="1" indent="0" relativeIndent="255" justifyLastLine="0" shrinkToFit="0" readingOrder="0"/>
    </dxf>
    <dxf>
      <font>
        <color theme="1"/>
      </font>
      <border>
        <left style="thin">
          <color theme="5" tint="0.59996337778862885"/>
        </left>
        <right style="thin">
          <color theme="5" tint="0.59996337778862885"/>
        </right>
        <top style="thin">
          <color theme="5" tint="0.59996337778862885"/>
        </top>
        <bottom style="thin">
          <color theme="5" tint="0.59996337778862885"/>
        </bottom>
        <vertical style="thin">
          <color theme="5" tint="0.59996337778862885"/>
        </vertical>
        <horizontal style="thin">
          <color theme="5" tint="0.59996337778862885"/>
        </horizontal>
      </border>
    </dxf>
    <dxf>
      <fill>
        <patternFill patternType="solid">
          <fgColor theme="4" tint="0.79998168889431442"/>
          <bgColor theme="4" tint="0.79998168889431442"/>
        </patternFill>
      </fill>
    </dxf>
    <dxf>
      <fill>
        <patternFill patternType="solid">
          <fgColor theme="4" tint="0.79998168889431442"/>
          <bgColor theme="4" tint="0.79998168889431442"/>
        </patternFill>
      </fill>
    </dxf>
    <dxf>
      <font>
        <b/>
        <color theme="4" tint="-0.249977111117893"/>
      </font>
    </dxf>
    <dxf>
      <font>
        <b/>
        <color theme="4" tint="-0.249977111117893"/>
      </font>
      <border>
        <top style="thin">
          <color theme="4"/>
        </top>
      </border>
    </dxf>
    <dxf>
      <font>
        <b/>
        <color theme="4" tint="-0.249977111117893"/>
      </font>
      <border>
        <bottom style="thin">
          <color theme="4"/>
        </bottom>
      </border>
    </dxf>
    <dxf>
      <font>
        <color theme="4" tint="-0.249977111117893"/>
      </font>
      <border>
        <top/>
        <bottom style="thin">
          <color theme="4"/>
        </bottom>
      </border>
    </dxf>
  </dxfs>
  <tableStyles count="2" defaultTableStyle="TableStyleMedium9" defaultPivotStyle="PivotStyleLight16">
    <tableStyle name="GradeBook" pivot="0" count="6">
      <tableStyleElement type="wholeTable" dxfId="72"/>
      <tableStyleElement type="headerRow" dxfId="71"/>
      <tableStyleElement type="totalRow" dxfId="70"/>
      <tableStyleElement type="firstColumn" dxfId="69"/>
      <tableStyleElement type="firstRowStripe" dxfId="68"/>
      <tableStyleElement type="firstColumnStripe" dxfId="67"/>
    </tableStyle>
    <tableStyle name="Total Possible Points Table" pivot="0" count="1">
      <tableStyleElement type="wholeTable" dxfId="66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C2C8B2"/>
      <rgbColor rgb="00FFFF00"/>
      <rgbColor rgb="00FF00FF"/>
      <rgbColor rgb="0000FFFF"/>
      <rgbColor rgb="00800000"/>
      <rgbColor rgb="00008000"/>
      <rgbColor rgb="00000080"/>
      <rgbColor rgb="00808000"/>
      <rgbColor rgb="00DADCE8"/>
      <rgbColor rgb="00D2E1E8"/>
      <rgbColor rgb="00D2D2D2"/>
      <rgbColor rgb="00888888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A75A45"/>
      <rgbColor rgb="00CCFFCC"/>
      <rgbColor rgb="00FFFF99"/>
      <rgbColor rgb="00FDF8EC"/>
      <rgbColor rgb="00FF99CC"/>
      <rgbColor rgb="00EAEAEA"/>
      <rgbColor rgb="00FFCC99"/>
      <rgbColor rgb="00D6DACA"/>
      <rgbColor rgb="0033CCCC"/>
      <rgbColor rgb="0099CC00"/>
      <rgbColor rgb="00FFCC00"/>
      <rgbColor rgb="00FF9900"/>
      <rgbColor rgb="00FF6600"/>
      <rgbColor rgb="00C8CAD6"/>
      <rgbColor rgb="00B7B7B7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66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1"/>
  <c:chart>
    <c:title>
      <c:tx>
        <c:rich>
          <a:bodyPr/>
          <a:lstStyle/>
          <a:p>
            <a:pPr>
              <a:defRPr>
                <a:solidFill>
                  <a:schemeClr val="accent2">
                    <a:lumMod val="50000"/>
                  </a:schemeClr>
                </a:solidFill>
              </a:defRPr>
            </a:pPr>
            <a:r>
              <a:rPr lang="en-US">
                <a:solidFill>
                  <a:schemeClr val="accent2">
                    <a:lumMod val="50000"/>
                  </a:schemeClr>
                </a:solidFill>
              </a:rPr>
              <a:t>Student Progress</a:t>
            </a:r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tx>
            <c:v>Total Points</c:v>
          </c:tx>
          <c:cat>
            <c:strRef>
              <c:f>[0]!ProgressChartLabels</c:f>
              <c:strCache>
                <c:ptCount val="14"/>
                <c:pt idx="0">
                  <c:v>Parent Paperwork</c:v>
                </c:pt>
                <c:pt idx="1">
                  <c:v>journal entry 1</c:v>
                </c:pt>
                <c:pt idx="2">
                  <c:v>homework week 1</c:v>
                </c:pt>
                <c:pt idx="3">
                  <c:v>spelling test week 1</c:v>
                </c:pt>
                <c:pt idx="4">
                  <c:v>graphic organizer paper 1</c:v>
                </c:pt>
                <c:pt idx="5">
                  <c:v>Multiplication Test</c:v>
                </c:pt>
                <c:pt idx="6">
                  <c:v>Spelling Test week 2</c:v>
                </c:pt>
                <c:pt idx="7">
                  <c:v>journal entry 2</c:v>
                </c:pt>
                <c:pt idx="8">
                  <c:v>rough draft paper 1</c:v>
                </c:pt>
                <c:pt idx="9">
                  <c:v>Spelling Test week 3</c:v>
                </c:pt>
                <c:pt idx="10">
                  <c:v>Solar System Project</c:v>
                </c:pt>
                <c:pt idx="11">
                  <c:v>Social Studies Test Ch1-3</c:v>
                </c:pt>
                <c:pt idx="12">
                  <c:v>Homeowrk week 4</c:v>
                </c:pt>
                <c:pt idx="13">
                  <c:v>Spelling Test week 4</c:v>
                </c:pt>
              </c:strCache>
            </c:strRef>
          </c:cat>
          <c:val>
            <c:numRef>
              <c:f>[0]!ProgressChartValues</c:f>
              <c:numCache>
                <c:formatCode>0</c:formatCode>
                <c:ptCount val="14"/>
                <c:pt idx="0">
                  <c:v>10</c:v>
                </c:pt>
                <c:pt idx="1">
                  <c:v>10</c:v>
                </c:pt>
                <c:pt idx="2">
                  <c:v>40</c:v>
                </c:pt>
                <c:pt idx="3" formatCode="General">
                  <c:v>10</c:v>
                </c:pt>
                <c:pt idx="4" formatCode="General">
                  <c:v>20</c:v>
                </c:pt>
                <c:pt idx="5" formatCode="General">
                  <c:v>15</c:v>
                </c:pt>
                <c:pt idx="6" formatCode="General">
                  <c:v>10</c:v>
                </c:pt>
                <c:pt idx="7" formatCode="General">
                  <c:v>10</c:v>
                </c:pt>
                <c:pt idx="8" formatCode="General">
                  <c:v>20</c:v>
                </c:pt>
                <c:pt idx="9" formatCode="General">
                  <c:v>10</c:v>
                </c:pt>
                <c:pt idx="10" formatCode="General">
                  <c:v>50</c:v>
                </c:pt>
                <c:pt idx="11" formatCode="General">
                  <c:v>20</c:v>
                </c:pt>
                <c:pt idx="12" formatCode="General">
                  <c:v>40</c:v>
                </c:pt>
                <c:pt idx="13" formatCode="General">
                  <c:v>10</c:v>
                </c:pt>
              </c:numCache>
            </c:numRef>
          </c:val>
        </c:ser>
        <c:dLbls/>
        <c:axId val="60091776"/>
        <c:axId val="60109952"/>
      </c:barChart>
      <c:lineChart>
        <c:grouping val="standard"/>
        <c:ser>
          <c:idx val="1"/>
          <c:order val="1"/>
          <c:tx>
            <c:v>Student Points</c:v>
          </c:tx>
          <c:marker>
            <c:symbol val="diamond"/>
            <c:size val="9"/>
            <c:spPr>
              <a:solidFill>
                <a:schemeClr val="accent2">
                  <a:lumMod val="50000"/>
                </a:schemeClr>
              </a:solidFill>
            </c:spPr>
          </c:marker>
          <c:dLbls>
            <c:dLblPos val="t"/>
            <c:showVal val="1"/>
          </c:dLbls>
          <c:val>
            <c:numRef>
              <c:f>[0]!ProgressChartStudentValues</c:f>
              <c:numCache>
                <c:formatCode>General</c:formatCode>
                <c:ptCount val="14"/>
                <c:pt idx="0">
                  <c:v>10</c:v>
                </c:pt>
                <c:pt idx="1">
                  <c:v>10</c:v>
                </c:pt>
                <c:pt idx="2">
                  <c:v>40</c:v>
                </c:pt>
                <c:pt idx="3">
                  <c:v>6</c:v>
                </c:pt>
                <c:pt idx="4">
                  <c:v>20</c:v>
                </c:pt>
                <c:pt idx="5">
                  <c:v>11</c:v>
                </c:pt>
                <c:pt idx="6">
                  <c:v>8</c:v>
                </c:pt>
                <c:pt idx="7">
                  <c:v>10</c:v>
                </c:pt>
                <c:pt idx="8">
                  <c:v>20</c:v>
                </c:pt>
                <c:pt idx="9">
                  <c:v>7</c:v>
                </c:pt>
                <c:pt idx="10">
                  <c:v>43</c:v>
                </c:pt>
                <c:pt idx="11">
                  <c:v>20</c:v>
                </c:pt>
                <c:pt idx="12">
                  <c:v>40</c:v>
                </c:pt>
                <c:pt idx="13">
                  <c:v>10</c:v>
                </c:pt>
              </c:numCache>
            </c:numRef>
          </c:val>
        </c:ser>
        <c:dLbls/>
        <c:marker val="1"/>
        <c:axId val="60091776"/>
        <c:axId val="60109952"/>
      </c:lineChart>
      <c:catAx>
        <c:axId val="60091776"/>
        <c:scaling>
          <c:orientation val="minMax"/>
        </c:scaling>
        <c:axPos val="b"/>
        <c:tickLblPos val="nextTo"/>
        <c:crossAx val="60109952"/>
        <c:crosses val="autoZero"/>
        <c:auto val="1"/>
        <c:lblAlgn val="ctr"/>
        <c:lblOffset val="100"/>
      </c:catAx>
      <c:valAx>
        <c:axId val="60109952"/>
        <c:scaling>
          <c:orientation val="minMax"/>
        </c:scaling>
        <c:axPos val="l"/>
        <c:majorGridlines/>
        <c:numFmt formatCode="0" sourceLinked="1"/>
        <c:minorTickMark val="in"/>
        <c:tickLblPos val="nextTo"/>
        <c:crossAx val="60091776"/>
        <c:crosses val="autoZero"/>
        <c:crossBetween val="between"/>
      </c:valAx>
    </c:plotArea>
    <c:legend>
      <c:legendPos val="b"/>
      <c:layout/>
    </c:legend>
    <c:plotVisOnly val="1"/>
    <c:dispBlanksAs val="gap"/>
  </c:chart>
  <c:spPr>
    <a:ln cmpd="dbl">
      <a:solidFill>
        <a:schemeClr val="accent2">
          <a:lumMod val="60000"/>
          <a:lumOff val="40000"/>
        </a:schemeClr>
      </a:solidFill>
    </a:ln>
  </c:sp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13</xdr:row>
      <xdr:rowOff>76200</xdr:rowOff>
    </xdr:from>
    <xdr:to>
      <xdr:col>8</xdr:col>
      <xdr:colOff>19050</xdr:colOff>
      <xdr:row>33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367732</xdr:colOff>
      <xdr:row>0</xdr:row>
      <xdr:rowOff>356001</xdr:rowOff>
    </xdr:from>
    <xdr:to>
      <xdr:col>5</xdr:col>
      <xdr:colOff>846625</xdr:colOff>
      <xdr:row>5</xdr:row>
      <xdr:rowOff>120364</xdr:rowOff>
    </xdr:to>
    <xdr:sp macro="" textlink="">
      <xdr:nvSpPr>
        <xdr:cNvPr id="3" name="Rounded Rectangular Callout 2"/>
        <xdr:cNvSpPr/>
      </xdr:nvSpPr>
      <xdr:spPr>
        <a:xfrm rot="423327">
          <a:off x="3653857" y="356001"/>
          <a:ext cx="1498068" cy="812113"/>
        </a:xfrm>
        <a:prstGeom prst="wedgeRoundRectCallout">
          <a:avLst>
            <a:gd name="adj1" fmla="val -53420"/>
            <a:gd name="adj2" fmla="val 94024"/>
            <a:gd name="adj3" fmla="val 16667"/>
          </a:avLst>
        </a:prstGeom>
        <a:gradFill flip="none" rotWithShape="1">
          <a:gsLst>
            <a:gs pos="17000">
              <a:schemeClr val="accent3">
                <a:lumMod val="60000"/>
                <a:lumOff val="40000"/>
              </a:schemeClr>
            </a:gs>
            <a:gs pos="62000">
              <a:schemeClr val="accent3">
                <a:lumMod val="40000"/>
                <a:lumOff val="60000"/>
              </a:schemeClr>
            </a:gs>
          </a:gsLst>
          <a:path path="circle">
            <a:fillToRect l="50000" t="50000" r="50000" b="50000"/>
          </a:path>
          <a:tileRect/>
        </a:gradFill>
        <a:ln>
          <a:noFill/>
        </a:ln>
        <a:effectLst>
          <a:outerShdw blurRad="50800" dist="38100" dir="5400000" algn="t" rotWithShape="0">
            <a:prstClr val="black">
              <a:alpha val="40000"/>
            </a:prstClr>
          </a:outerShdw>
        </a:effectLst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sz="900"/>
            <a:t>Click cell B8 and </a:t>
          </a:r>
        </a:p>
        <a:p>
          <a:pPr algn="ctr"/>
          <a:r>
            <a:rPr lang="en-US" sz="900"/>
            <a:t>use the drop down to select a student. </a:t>
          </a:r>
        </a:p>
      </xdr:txBody>
    </xdr:sp>
    <xdr:clientData/>
  </xdr:twoCellAnchor>
  <xdr:twoCellAnchor>
    <xdr:from>
      <xdr:col>0</xdr:col>
      <xdr:colOff>219075</xdr:colOff>
      <xdr:row>9</xdr:row>
      <xdr:rowOff>19050</xdr:rowOff>
    </xdr:from>
    <xdr:to>
      <xdr:col>8</xdr:col>
      <xdr:colOff>9525</xdr:colOff>
      <xdr:row>12</xdr:row>
      <xdr:rowOff>76200</xdr:rowOff>
    </xdr:to>
    <xdr:sp macro="" textlink="">
      <xdr:nvSpPr>
        <xdr:cNvPr id="4" name="Rounded Rectangle 3"/>
        <xdr:cNvSpPr/>
      </xdr:nvSpPr>
      <xdr:spPr>
        <a:xfrm>
          <a:off x="219075" y="1724025"/>
          <a:ext cx="6715125" cy="561975"/>
        </a:xfrm>
        <a:prstGeom prst="roundRect">
          <a:avLst/>
        </a:prstGeom>
        <a:noFill/>
        <a:ln w="9525">
          <a:solidFill>
            <a:schemeClr val="accent2">
              <a:lumMod val="60000"/>
              <a:lumOff val="40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ables/table1.xml><?xml version="1.0" encoding="utf-8"?>
<table xmlns="http://schemas.openxmlformats.org/spreadsheetml/2006/main" id="1" name="StudentData" displayName="StudentData" ref="B4:T20" totalsRowCount="1" headerRowDxfId="65">
  <autoFilter ref="B4:T19"/>
  <sortState ref="B5:I19">
    <sortCondition ref="B4:B19"/>
  </sortState>
  <tableColumns count="19">
    <tableColumn id="1" name="Student Name" totalsRowLabel="Average Grade/Scores" totalsRowDxfId="18"/>
    <tableColumn id="18" name="Performance" totalsRowDxfId="17">
      <calculatedColumnFormula>StudentData[[#This Row],[Total Points Earned]]</calculatedColumnFormula>
    </tableColumn>
    <tableColumn id="3" name="Grade" totalsRowFunction="custom" dataDxfId="64" totalsRowDxfId="16">
      <calculatedColumnFormula>IFERROR(VLOOKUP(StudentData[[#This Row],[%]],GradeTable[],2,TRUE),"")</calculatedColumnFormula>
      <totalsRowFormula>IFERROR(VLOOKUP(StudentData[[#Totals],[%]],GradeTable[],2,TRUE),"")</totalsRowFormula>
    </tableColumn>
    <tableColumn id="4" name="%" totalsRowFunction="average" dataDxfId="63" totalsRowDxfId="15">
      <calculatedColumnFormula>IFERROR(StudentData[[#This Row],[Total Points Earned]]/TotalPoints,"")</calculatedColumnFormula>
    </tableColumn>
    <tableColumn id="5" name="Total Points Earned" totalsRowFunction="average" dataDxfId="62" totalsRowDxfId="14">
      <calculatedColumnFormula>IFERROR(SUM(StudentData[[#This Row],[Parent Paperwork]]:OFFSET(F5,,COUNTA(TotalAssignmentPoints[]))),"")</calculatedColumnFormula>
    </tableColumn>
    <tableColumn id="2" name="Parent Paperwork" totalsRowFunction="average" dataDxfId="61" totalsRowDxfId="13"/>
    <tableColumn id="6" name="journal entry 1" totalsRowFunction="average" dataDxfId="60" totalsRowDxfId="12"/>
    <tableColumn id="7" name="homework week 1" totalsRowFunction="average" dataDxfId="59" totalsRowDxfId="11"/>
    <tableColumn id="8" name="spelling test week 1" totalsRowFunction="average" dataDxfId="58" totalsRowDxfId="10"/>
    <tableColumn id="9" name="graphic organizer paper 1" totalsRowFunction="average" dataDxfId="57" totalsRowDxfId="9"/>
    <tableColumn id="10" name="Multiplication Test" totalsRowFunction="average" totalsRowDxfId="8"/>
    <tableColumn id="11" name="Spelling Test week 2" totalsRowFunction="average" dataDxfId="56" totalsRowDxfId="7"/>
    <tableColumn id="12" name="journal entry 2" totalsRowFunction="average" dataDxfId="55" totalsRowDxfId="6"/>
    <tableColumn id="13" name="rough draft paper 1" totalsRowFunction="average" dataDxfId="54" totalsRowDxfId="5"/>
    <tableColumn id="14" name="Spelling Test week 3" totalsRowFunction="average" dataDxfId="53" totalsRowDxfId="4"/>
    <tableColumn id="15" name="Solar System Project" totalsRowFunction="average" dataDxfId="52" totalsRowDxfId="3"/>
    <tableColumn id="16" name="Social Studies Test Ch1-3" totalsRowFunction="average" dataDxfId="51" totalsRowDxfId="2"/>
    <tableColumn id="17" name="Homeowrk week 4" totalsRowFunction="average" dataDxfId="50" totalsRowDxfId="1"/>
    <tableColumn id="19" name="Spelling Test week 4" totalsRowFunction="average" dataDxfId="49" totalsRowDxfId="0"/>
  </tableColumns>
  <tableStyleInfo name="GradeBook" showFirstColumn="0" showLastColumn="1" showRowStripes="1" showColumnStripes="0"/>
</table>
</file>

<file path=xl/tables/table2.xml><?xml version="1.0" encoding="utf-8"?>
<table xmlns="http://schemas.openxmlformats.org/spreadsheetml/2006/main" id="5" name="TotalAssignmentPoints" displayName="TotalAssignmentPoints" ref="G3:T3" headerRowCount="0" totalsRowShown="0">
  <tableColumns count="14">
    <tableColumn id="1" name="Grade 1" headerRowDxfId="48" dataDxfId="47"/>
    <tableColumn id="2" name="Grade 2" headerRowDxfId="46" dataDxfId="45"/>
    <tableColumn id="3" name="Grade 3" headerRowDxfId="44" dataDxfId="43"/>
    <tableColumn id="4" name="Column1" headerRowDxfId="42" dataDxfId="41"/>
    <tableColumn id="5" name="Column2" headerRowDxfId="40" dataDxfId="39"/>
    <tableColumn id="6" name="Column3" headerRowDxfId="38" dataDxfId="37"/>
    <tableColumn id="7" name="Column4" headerRowDxfId="36" dataDxfId="35"/>
    <tableColumn id="8" name="Column5" headerRowDxfId="34" dataDxfId="33"/>
    <tableColumn id="9" name="Column6" headerRowDxfId="32" dataDxfId="31"/>
    <tableColumn id="10" name="Column7" headerRowDxfId="30" dataDxfId="29"/>
    <tableColumn id="11" name="Column8" headerRowDxfId="28" dataDxfId="27"/>
    <tableColumn id="12" name="Column9" headerRowDxfId="26" dataDxfId="25"/>
    <tableColumn id="13" name="Column10" headerRowDxfId="24" dataDxfId="23"/>
    <tableColumn id="14" name="Column11" headerRowDxfId="22" dataDxfId="21"/>
  </tableColumns>
  <tableStyleInfo name="Total Possible Points Table" showFirstColumn="0" showLastColumn="0" showRowStripes="1" showColumnStripes="0"/>
</table>
</file>

<file path=xl/tables/table3.xml><?xml version="1.0" encoding="utf-8"?>
<table xmlns="http://schemas.openxmlformats.org/spreadsheetml/2006/main" id="3" name="GradeTable" displayName="GradeTable" ref="B6:D19" totalsRowShown="0">
  <tableColumns count="3">
    <tableColumn id="1" name="Score"/>
    <tableColumn id="2" name="Letter Grade Achieved" dataDxfId="20"/>
    <tableColumn id="3" name="GPA" dataDxfId="19"/>
  </tableColumns>
  <tableStyleInfo name="TableStyleLight2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djacency">
  <a:themeElements>
    <a:clrScheme name="Adjacency">
      <a:dk1>
        <a:srgbClr val="2F2B20"/>
      </a:dk1>
      <a:lt1>
        <a:srgbClr val="FFFFFF"/>
      </a:lt1>
      <a:dk2>
        <a:srgbClr val="675E47"/>
      </a:dk2>
      <a:lt2>
        <a:srgbClr val="DFDCB7"/>
      </a:lt2>
      <a:accent1>
        <a:srgbClr val="A9A57C"/>
      </a:accent1>
      <a:accent2>
        <a:srgbClr val="9CBEBD"/>
      </a:accent2>
      <a:accent3>
        <a:srgbClr val="D2CB6C"/>
      </a:accent3>
      <a:accent4>
        <a:srgbClr val="95A39D"/>
      </a:accent4>
      <a:accent5>
        <a:srgbClr val="C89F5D"/>
      </a:accent5>
      <a:accent6>
        <a:srgbClr val="B1A089"/>
      </a:accent6>
      <a:hlink>
        <a:srgbClr val="D25814"/>
      </a:hlink>
      <a:folHlink>
        <a:srgbClr val="849A0A"/>
      </a:folHlink>
    </a:clrScheme>
    <a:fontScheme name="Check Register">
      <a:majorFont>
        <a:latin typeface="Segoe UI"/>
        <a:ea typeface=""/>
        <a:cs typeface=""/>
      </a:majorFont>
      <a:minorFont>
        <a:latin typeface="Segoe UI"/>
        <a:ea typeface=""/>
        <a:cs typeface=""/>
      </a:minorFont>
    </a:fontScheme>
    <a:fmtScheme name="Adjacency">
      <a:fillStyleLst>
        <a:solidFill>
          <a:schemeClr val="phClr"/>
        </a:solidFill>
        <a:solidFill>
          <a:schemeClr val="phClr">
            <a:tint val="55000"/>
          </a:schemeClr>
        </a:solidFill>
        <a:solidFill>
          <a:schemeClr val="phClr"/>
        </a:solidFill>
      </a:fillStyleLst>
      <a:lnStyleLst>
        <a:ln w="12700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25400" algn="bl" rotWithShape="0">
              <a:srgbClr val="000000">
                <a:alpha val="60000"/>
              </a:srgbClr>
            </a:outerShdw>
          </a:effectLst>
        </a:effectStyle>
        <a:effectStyle>
          <a:effectLst/>
          <a:scene3d>
            <a:camera prst="orthographicFront">
              <a:rot lat="0" lon="0" rev="0"/>
            </a:camera>
            <a:lightRig rig="brightRoom" dir="tl">
              <a:rot lat="0" lon="0" rev="1800000"/>
            </a:lightRig>
          </a:scene3d>
          <a:sp3d contourW="10160" prstMaterial="dkEdge">
            <a:bevelT w="38100" h="50800" prst="angle"/>
            <a:contourClr>
              <a:schemeClr val="phClr">
                <a:shade val="4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</a:schemeClr>
            </a:gs>
            <a:gs pos="75000">
              <a:schemeClr val="phClr">
                <a:shade val="100000"/>
                <a:satMod val="115000"/>
              </a:schemeClr>
            </a:gs>
            <a:gs pos="100000">
              <a:schemeClr val="phClr">
                <a:shade val="70000"/>
                <a:satMod val="130000"/>
              </a:schemeClr>
            </a:gs>
          </a:gsLst>
          <a:path path="circle">
            <a:fillToRect l="20000" t="50000" r="100000" b="5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tint val="97000"/>
              </a:schemeClr>
              <a:schemeClr val="phClr">
                <a:shade val="96000"/>
              </a:schemeClr>
            </a:duotone>
          </a:blip>
          <a:tile tx="0" ty="0" sx="32000" sy="32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BD40"/>
  <sheetViews>
    <sheetView showGridLines="0" tabSelected="1" zoomScaleNormal="100" workbookViewId="0">
      <pane xSplit="6" ySplit="4" topLeftCell="G5" activePane="bottomRight" state="frozen"/>
      <selection pane="topRight" activeCell="G1" sqref="G1"/>
      <selection pane="bottomLeft" activeCell="A6" sqref="A6"/>
      <selection pane="bottomRight" activeCell="C19" sqref="C19"/>
    </sheetView>
  </sheetViews>
  <sheetFormatPr defaultRowHeight="12"/>
  <cols>
    <col min="1" max="1" width="2" style="15" customWidth="1"/>
    <col min="2" max="2" width="28.33203125" style="15" customWidth="1"/>
    <col min="3" max="3" width="29.83203125" style="15" customWidth="1"/>
    <col min="4" max="4" width="16.6640625" style="15" customWidth="1"/>
    <col min="5" max="5" width="16" style="15" customWidth="1"/>
    <col min="6" max="6" width="12.33203125" style="15" customWidth="1"/>
    <col min="7" max="18" width="15.83203125" style="15" customWidth="1"/>
    <col min="19" max="19" width="16.6640625" style="15" customWidth="1"/>
    <col min="20" max="20" width="12.83203125" style="15" customWidth="1"/>
    <col min="21" max="16384" width="9.33203125" style="15"/>
  </cols>
  <sheetData>
    <row r="1" spans="2:56" s="9" customFormat="1" ht="45.75" customHeight="1">
      <c r="B1" s="41" t="s">
        <v>61</v>
      </c>
      <c r="C1" s="41"/>
      <c r="D1" s="41"/>
      <c r="E1" s="8"/>
      <c r="F1" s="8"/>
      <c r="I1" s="10"/>
    </row>
    <row r="2" spans="2:56" s="9" customFormat="1" ht="17.25" customHeight="1">
      <c r="B2" s="42" t="s">
        <v>60</v>
      </c>
      <c r="C2" s="42"/>
      <c r="D2" s="42"/>
      <c r="F2" s="44" t="s">
        <v>39</v>
      </c>
      <c r="G2" s="43">
        <v>40785</v>
      </c>
      <c r="H2" s="43">
        <v>40787</v>
      </c>
      <c r="I2" s="43">
        <v>40795</v>
      </c>
      <c r="J2" s="43">
        <v>40795</v>
      </c>
      <c r="K2" s="43">
        <v>40799</v>
      </c>
      <c r="L2" s="43">
        <v>40801</v>
      </c>
      <c r="M2" s="43">
        <v>40802</v>
      </c>
      <c r="N2" s="43">
        <v>40806</v>
      </c>
      <c r="O2" s="43">
        <v>40808</v>
      </c>
      <c r="P2" s="43">
        <v>40809</v>
      </c>
      <c r="Q2" s="43">
        <v>40812</v>
      </c>
      <c r="R2" s="43">
        <v>40814</v>
      </c>
      <c r="S2" s="57">
        <v>40816</v>
      </c>
      <c r="T2" s="57">
        <v>40816</v>
      </c>
    </row>
    <row r="3" spans="2:56" s="9" customFormat="1" ht="17.25" customHeight="1">
      <c r="B3" s="36"/>
      <c r="C3" s="37"/>
      <c r="D3" s="37"/>
      <c r="E3" s="38" t="s">
        <v>30</v>
      </c>
      <c r="F3" s="35">
        <f>SUM(TotalAssignmentPoints[#Data])</f>
        <v>275</v>
      </c>
      <c r="G3" s="13">
        <v>10</v>
      </c>
      <c r="H3" s="13">
        <v>10</v>
      </c>
      <c r="I3" s="13">
        <v>40</v>
      </c>
      <c r="J3" s="47">
        <v>10</v>
      </c>
      <c r="K3" s="47">
        <v>20</v>
      </c>
      <c r="L3" s="47">
        <v>15</v>
      </c>
      <c r="M3" s="47">
        <v>10</v>
      </c>
      <c r="N3" s="47">
        <v>10</v>
      </c>
      <c r="O3" s="47">
        <v>20</v>
      </c>
      <c r="P3" s="47">
        <v>10</v>
      </c>
      <c r="Q3" s="47">
        <v>50</v>
      </c>
      <c r="R3" s="47">
        <v>20</v>
      </c>
      <c r="S3" s="47">
        <v>40</v>
      </c>
      <c r="T3" s="47">
        <v>10</v>
      </c>
      <c r="U3" s="45"/>
      <c r="V3" s="45"/>
      <c r="W3" s="45"/>
      <c r="X3" s="45"/>
      <c r="Y3" s="45"/>
      <c r="Z3" s="45"/>
      <c r="AA3" s="45"/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</row>
    <row r="4" spans="2:56" s="11" customFormat="1" ht="53.25" customHeight="1">
      <c r="B4" s="4" t="s">
        <v>20</v>
      </c>
      <c r="C4" s="1" t="s">
        <v>31</v>
      </c>
      <c r="D4" s="1" t="s">
        <v>4</v>
      </c>
      <c r="E4" s="1" t="s">
        <v>7</v>
      </c>
      <c r="F4" s="1" t="s">
        <v>26</v>
      </c>
      <c r="G4" s="1" t="s">
        <v>53</v>
      </c>
      <c r="H4" s="1" t="s">
        <v>54</v>
      </c>
      <c r="I4" s="1" t="s">
        <v>55</v>
      </c>
      <c r="J4" s="56" t="s">
        <v>56</v>
      </c>
      <c r="K4" s="56" t="s">
        <v>57</v>
      </c>
      <c r="L4" s="56" t="s">
        <v>58</v>
      </c>
      <c r="M4" s="56" t="s">
        <v>59</v>
      </c>
      <c r="N4" s="56" t="s">
        <v>62</v>
      </c>
      <c r="O4" s="56" t="s">
        <v>63</v>
      </c>
      <c r="P4" s="56" t="s">
        <v>64</v>
      </c>
      <c r="Q4" s="56" t="s">
        <v>65</v>
      </c>
      <c r="R4" s="56" t="s">
        <v>66</v>
      </c>
      <c r="S4" s="56" t="s">
        <v>67</v>
      </c>
      <c r="T4" s="56" t="s">
        <v>68</v>
      </c>
    </row>
    <row r="5" spans="2:56" s="14" customFormat="1" ht="12.75" customHeight="1">
      <c r="B5" s="2" t="s">
        <v>45</v>
      </c>
      <c r="C5" s="2">
        <f ca="1">StudentData[[#This Row],[Total Points Earned]]</f>
        <v>265</v>
      </c>
      <c r="D5" s="34" t="str">
        <f ca="1">IFERROR(VLOOKUP(StudentData[[#This Row],[%]],GradeTable[],2,TRUE),"")</f>
        <v>A</v>
      </c>
      <c r="E5" s="12">
        <f ca="1">IFERROR(StudentData[[#This Row],[Total Points Earned]]/TotalPoints,"")</f>
        <v>0.96363636363636362</v>
      </c>
      <c r="F5" s="3">
        <f ca="1">IFERROR(SUM(StudentData[[#This Row],[Parent Paperwork]]:OFFSET(F5,,COUNTA(TotalAssignmentPoints[]))),"")</f>
        <v>265</v>
      </c>
      <c r="G5" s="13">
        <v>10</v>
      </c>
      <c r="H5" s="13">
        <v>10</v>
      </c>
      <c r="I5" s="13">
        <v>40</v>
      </c>
      <c r="J5" s="55">
        <v>10</v>
      </c>
      <c r="K5" s="55">
        <v>20</v>
      </c>
      <c r="L5" s="55">
        <v>15</v>
      </c>
      <c r="M5" s="55">
        <v>9</v>
      </c>
      <c r="N5" s="55">
        <v>10</v>
      </c>
      <c r="O5" s="55">
        <v>20</v>
      </c>
      <c r="P5" s="55">
        <v>9</v>
      </c>
      <c r="Q5" s="55">
        <v>45</v>
      </c>
      <c r="R5" s="55">
        <v>17</v>
      </c>
      <c r="S5" s="55">
        <v>40</v>
      </c>
      <c r="T5" s="55">
        <v>10</v>
      </c>
    </row>
    <row r="6" spans="2:56" s="14" customFormat="1" ht="12.75" customHeight="1">
      <c r="B6" s="2" t="s">
        <v>48</v>
      </c>
      <c r="C6" s="2">
        <f ca="1">StudentData[[#This Row],[Total Points Earned]]</f>
        <v>253</v>
      </c>
      <c r="D6" s="34" t="str">
        <f ca="1">IFERROR(VLOOKUP(StudentData[[#This Row],[%]],GradeTable[],2,TRUE),"")</f>
        <v>A-</v>
      </c>
      <c r="E6" s="12">
        <f ca="1">IFERROR(StudentData[[#This Row],[Total Points Earned]]/TotalPoints,"")</f>
        <v>0.92</v>
      </c>
      <c r="F6" s="3">
        <f ca="1">IFERROR(SUM(StudentData[[#This Row],[Parent Paperwork]]:OFFSET(F6,,COUNTA(TotalAssignmentPoints[]))),"")</f>
        <v>253</v>
      </c>
      <c r="G6" s="13">
        <v>10</v>
      </c>
      <c r="H6" s="13">
        <v>10</v>
      </c>
      <c r="I6" s="13">
        <v>30</v>
      </c>
      <c r="J6" s="55">
        <v>9</v>
      </c>
      <c r="K6" s="55">
        <v>20</v>
      </c>
      <c r="L6" s="55">
        <v>15</v>
      </c>
      <c r="M6" s="55">
        <v>10</v>
      </c>
      <c r="N6" s="55">
        <v>10</v>
      </c>
      <c r="O6" s="55">
        <v>20</v>
      </c>
      <c r="P6" s="55">
        <v>10</v>
      </c>
      <c r="Q6" s="55">
        <v>50</v>
      </c>
      <c r="R6" s="55">
        <v>15</v>
      </c>
      <c r="S6" s="55">
        <v>35</v>
      </c>
      <c r="T6" s="55">
        <v>9</v>
      </c>
    </row>
    <row r="7" spans="2:56" s="14" customFormat="1" ht="12.95" customHeight="1">
      <c r="B7" s="2" t="s">
        <v>46</v>
      </c>
      <c r="C7" s="2">
        <f ca="1">StudentData[[#This Row],[Total Points Earned]]</f>
        <v>262</v>
      </c>
      <c r="D7" s="34" t="str">
        <f ca="1">IFERROR(VLOOKUP(StudentData[[#This Row],[%]],GradeTable[],2,TRUE),"")</f>
        <v>A</v>
      </c>
      <c r="E7" s="12">
        <f ca="1">IFERROR(StudentData[[#This Row],[Total Points Earned]]/TotalPoints,"")</f>
        <v>0.95272727272727276</v>
      </c>
      <c r="F7" s="3">
        <f ca="1">IFERROR(SUM(StudentData[[#This Row],[Parent Paperwork]]:OFFSET(F7,,COUNTA(TotalAssignmentPoints[]))),"")</f>
        <v>262</v>
      </c>
      <c r="G7" s="13">
        <v>10</v>
      </c>
      <c r="H7" s="13">
        <v>10</v>
      </c>
      <c r="I7" s="13">
        <v>35</v>
      </c>
      <c r="J7" s="55">
        <v>9</v>
      </c>
      <c r="K7" s="55">
        <v>20</v>
      </c>
      <c r="L7" s="55">
        <v>14</v>
      </c>
      <c r="M7" s="55">
        <v>8</v>
      </c>
      <c r="N7" s="55">
        <v>10</v>
      </c>
      <c r="O7" s="55">
        <v>20</v>
      </c>
      <c r="P7" s="55">
        <v>10</v>
      </c>
      <c r="Q7" s="55">
        <v>47</v>
      </c>
      <c r="R7" s="55">
        <v>19</v>
      </c>
      <c r="S7" s="55">
        <v>40</v>
      </c>
      <c r="T7" s="55">
        <v>10</v>
      </c>
    </row>
    <row r="8" spans="2:56" s="14" customFormat="1" ht="12.95" customHeight="1">
      <c r="B8" s="2" t="s">
        <v>44</v>
      </c>
      <c r="C8" s="2">
        <f ca="1">StudentData[[#This Row],[Total Points Earned]]</f>
        <v>256</v>
      </c>
      <c r="D8" s="34" t="str">
        <f ca="1">IFERROR(VLOOKUP(StudentData[[#This Row],[%]],GradeTable[],2,TRUE),"")</f>
        <v>A</v>
      </c>
      <c r="E8" s="12">
        <f ca="1">IFERROR(StudentData[[#This Row],[Total Points Earned]]/TotalPoints,"")</f>
        <v>0.93090909090909091</v>
      </c>
      <c r="F8" s="3">
        <f ca="1">IFERROR(SUM(StudentData[[#This Row],[Parent Paperwork]]:OFFSET(F8,,COUNTA(TotalAssignmentPoints[]))),"")</f>
        <v>256</v>
      </c>
      <c r="G8" s="13">
        <v>10</v>
      </c>
      <c r="H8" s="13">
        <v>10</v>
      </c>
      <c r="I8" s="13">
        <v>40</v>
      </c>
      <c r="J8" s="55">
        <v>10</v>
      </c>
      <c r="K8" s="55">
        <v>20</v>
      </c>
      <c r="L8" s="55">
        <v>15</v>
      </c>
      <c r="M8" s="55">
        <v>8</v>
      </c>
      <c r="N8" s="55">
        <v>10</v>
      </c>
      <c r="O8" s="55">
        <v>20</v>
      </c>
      <c r="P8" s="55">
        <v>7</v>
      </c>
      <c r="Q8" s="55">
        <v>45</v>
      </c>
      <c r="R8" s="55">
        <v>18</v>
      </c>
      <c r="S8" s="55">
        <v>35</v>
      </c>
      <c r="T8" s="55">
        <v>8</v>
      </c>
    </row>
    <row r="9" spans="2:56" s="14" customFormat="1" ht="12.95" customHeight="1">
      <c r="B9" s="2" t="s">
        <v>40</v>
      </c>
      <c r="C9">
        <f ca="1">StudentData[[#This Row],[Total Points Earned]]</f>
        <v>244</v>
      </c>
      <c r="D9" s="34" t="str">
        <f ca="1">IFERROR(VLOOKUP(StudentData[[#This Row],[%]],GradeTable[],2,TRUE),"")</f>
        <v>B+</v>
      </c>
      <c r="E9" s="12">
        <f ca="1">IFERROR(StudentData[[#This Row],[Total Points Earned]]/TotalPoints,"")</f>
        <v>0.88727272727272732</v>
      </c>
      <c r="F9" s="3">
        <f ca="1">IFERROR(SUM(StudentData[[#This Row],[Parent Paperwork]]:OFFSET(F9,,COUNTA(TotalAssignmentPoints[]))),"")</f>
        <v>244</v>
      </c>
      <c r="G9" s="13">
        <v>10</v>
      </c>
      <c r="H9" s="13">
        <v>10</v>
      </c>
      <c r="I9" s="13">
        <v>40</v>
      </c>
      <c r="J9" s="55">
        <v>8</v>
      </c>
      <c r="K9" s="55">
        <v>20</v>
      </c>
      <c r="L9" s="55">
        <v>12</v>
      </c>
      <c r="M9" s="55">
        <v>9</v>
      </c>
      <c r="N9" s="55">
        <v>10</v>
      </c>
      <c r="O9" s="55">
        <v>20</v>
      </c>
      <c r="P9" s="55">
        <v>8</v>
      </c>
      <c r="Q9" s="55">
        <v>39</v>
      </c>
      <c r="R9" s="55">
        <v>14</v>
      </c>
      <c r="S9" s="55">
        <v>35</v>
      </c>
      <c r="T9" s="55">
        <v>9</v>
      </c>
    </row>
    <row r="10" spans="2:56" s="14" customFormat="1" ht="12.95" customHeight="1">
      <c r="B10" s="2" t="s">
        <v>50</v>
      </c>
      <c r="C10" s="2">
        <f ca="1">StudentData[[#This Row],[Total Points Earned]]</f>
        <v>236</v>
      </c>
      <c r="D10" s="34" t="str">
        <f ca="1">IFERROR(VLOOKUP(StudentData[[#This Row],[%]],GradeTable[],2,TRUE),"")</f>
        <v>B</v>
      </c>
      <c r="E10" s="12">
        <f ca="1">IFERROR(StudentData[[#This Row],[Total Points Earned]]/TotalPoints,"")</f>
        <v>0.85818181818181816</v>
      </c>
      <c r="F10" s="3">
        <f ca="1">IFERROR(SUM(StudentData[[#This Row],[Parent Paperwork]]:OFFSET(F10,,COUNTA(TotalAssignmentPoints[]))),"")</f>
        <v>236</v>
      </c>
      <c r="G10" s="13">
        <v>10</v>
      </c>
      <c r="H10" s="13">
        <v>10</v>
      </c>
      <c r="I10" s="13">
        <v>20</v>
      </c>
      <c r="J10" s="55">
        <v>7</v>
      </c>
      <c r="K10" s="55">
        <v>20</v>
      </c>
      <c r="L10" s="55">
        <v>13</v>
      </c>
      <c r="M10" s="55">
        <v>10</v>
      </c>
      <c r="N10" s="55">
        <v>10</v>
      </c>
      <c r="O10" s="55">
        <v>20</v>
      </c>
      <c r="P10" s="55">
        <v>9</v>
      </c>
      <c r="Q10" s="55">
        <v>50</v>
      </c>
      <c r="R10" s="55">
        <v>18</v>
      </c>
      <c r="S10" s="55">
        <v>30</v>
      </c>
      <c r="T10" s="55">
        <v>9</v>
      </c>
    </row>
    <row r="11" spans="2:56" s="14" customFormat="1" ht="12.95" customHeight="1">
      <c r="B11" s="2" t="s">
        <v>49</v>
      </c>
      <c r="C11" s="2">
        <f ca="1">StudentData[[#This Row],[Total Points Earned]]</f>
        <v>260</v>
      </c>
      <c r="D11" s="34" t="str">
        <f ca="1">IFERROR(VLOOKUP(StudentData[[#This Row],[%]],GradeTable[],2,TRUE),"")</f>
        <v>A</v>
      </c>
      <c r="E11" s="12">
        <f ca="1">IFERROR(StudentData[[#This Row],[Total Points Earned]]/TotalPoints,"")</f>
        <v>0.94545454545454544</v>
      </c>
      <c r="F11" s="3">
        <f ca="1">IFERROR(SUM(StudentData[[#This Row],[Parent Paperwork]]:OFFSET(F11,,COUNTA(TotalAssignmentPoints[]))),"")</f>
        <v>260</v>
      </c>
      <c r="G11" s="13">
        <v>10</v>
      </c>
      <c r="H11" s="13">
        <v>10</v>
      </c>
      <c r="I11" s="13">
        <v>35</v>
      </c>
      <c r="J11" s="55">
        <v>10</v>
      </c>
      <c r="K11" s="55">
        <v>20</v>
      </c>
      <c r="L11" s="55">
        <v>15</v>
      </c>
      <c r="M11" s="55">
        <v>10</v>
      </c>
      <c r="N11" s="55">
        <v>10</v>
      </c>
      <c r="O11" s="55">
        <v>20</v>
      </c>
      <c r="P11" s="55">
        <v>10</v>
      </c>
      <c r="Q11" s="55">
        <v>42</v>
      </c>
      <c r="R11" s="55">
        <v>18</v>
      </c>
      <c r="S11" s="55">
        <v>40</v>
      </c>
      <c r="T11" s="55">
        <v>10</v>
      </c>
    </row>
    <row r="12" spans="2:56" s="14" customFormat="1" ht="12.95" customHeight="1">
      <c r="B12" s="72" t="s">
        <v>70</v>
      </c>
      <c r="C12" s="2">
        <f ca="1">StudentData[[#This Row],[Total Points Earned]]</f>
        <v>251</v>
      </c>
      <c r="D12" s="34" t="str">
        <f ca="1">IFERROR(VLOOKUP(StudentData[[#This Row],[%]],GradeTable[],2,TRUE),"")</f>
        <v>A-</v>
      </c>
      <c r="E12" s="12">
        <f ca="1">IFERROR(StudentData[[#This Row],[Total Points Earned]]/TotalPoints,"")</f>
        <v>0.91272727272727272</v>
      </c>
      <c r="F12" s="3">
        <f ca="1">IFERROR(SUM(StudentData[[#This Row],[Parent Paperwork]]:OFFSET(F12,,COUNTA(TotalAssignmentPoints[]))),"")</f>
        <v>251</v>
      </c>
      <c r="G12" s="13">
        <v>10</v>
      </c>
      <c r="H12" s="13">
        <v>10</v>
      </c>
      <c r="I12" s="13">
        <v>30</v>
      </c>
      <c r="J12" s="55">
        <v>9</v>
      </c>
      <c r="K12" s="55">
        <v>20</v>
      </c>
      <c r="L12" s="55">
        <v>14</v>
      </c>
      <c r="M12" s="55">
        <v>8</v>
      </c>
      <c r="N12" s="55">
        <v>10</v>
      </c>
      <c r="O12" s="55">
        <v>20</v>
      </c>
      <c r="P12" s="55">
        <v>9</v>
      </c>
      <c r="Q12" s="55">
        <v>50</v>
      </c>
      <c r="R12" s="55">
        <v>17</v>
      </c>
      <c r="S12" s="55">
        <v>35</v>
      </c>
      <c r="T12" s="55">
        <v>9</v>
      </c>
    </row>
    <row r="13" spans="2:56" s="14" customFormat="1" ht="12.95" customHeight="1">
      <c r="B13" s="2" t="s">
        <v>41</v>
      </c>
      <c r="C13" s="2">
        <f ca="1">StudentData[[#This Row],[Total Points Earned]]</f>
        <v>255</v>
      </c>
      <c r="D13" s="34" t="str">
        <f ca="1">IFERROR(VLOOKUP(StudentData[[#This Row],[%]],GradeTable[],2,TRUE),"")</f>
        <v>A-</v>
      </c>
      <c r="E13" s="12">
        <f ca="1">IFERROR(StudentData[[#This Row],[Total Points Earned]]/TotalPoints,"")</f>
        <v>0.92727272727272725</v>
      </c>
      <c r="F13" s="3">
        <f ca="1">IFERROR(SUM(StudentData[[#This Row],[Parent Paperwork]]:OFFSET(F13,,COUNTA(TotalAssignmentPoints[]))),"")</f>
        <v>255</v>
      </c>
      <c r="G13" s="13">
        <v>10</v>
      </c>
      <c r="H13" s="13">
        <v>10</v>
      </c>
      <c r="I13" s="13">
        <v>40</v>
      </c>
      <c r="J13" s="55">
        <v>6</v>
      </c>
      <c r="K13" s="55">
        <v>20</v>
      </c>
      <c r="L13" s="55">
        <v>11</v>
      </c>
      <c r="M13" s="55">
        <v>8</v>
      </c>
      <c r="N13" s="55">
        <v>10</v>
      </c>
      <c r="O13" s="55">
        <v>20</v>
      </c>
      <c r="P13" s="55">
        <v>7</v>
      </c>
      <c r="Q13" s="55">
        <v>43</v>
      </c>
      <c r="R13" s="55">
        <v>20</v>
      </c>
      <c r="S13" s="55">
        <v>40</v>
      </c>
      <c r="T13" s="55">
        <v>10</v>
      </c>
    </row>
    <row r="14" spans="2:56" s="14" customFormat="1" ht="12.95" customHeight="1">
      <c r="B14" s="2" t="s">
        <v>51</v>
      </c>
      <c r="C14" s="2">
        <f ca="1">StudentData[[#This Row],[Total Points Earned]]</f>
        <v>251</v>
      </c>
      <c r="D14" s="34" t="str">
        <f ca="1">IFERROR(VLOOKUP(StudentData[[#This Row],[%]],GradeTable[],2,TRUE),"")</f>
        <v>A-</v>
      </c>
      <c r="E14" s="12">
        <f ca="1">IFERROR(StudentData[[#This Row],[Total Points Earned]]/TotalPoints,"")</f>
        <v>0.91272727272727272</v>
      </c>
      <c r="F14" s="3">
        <f ca="1">IFERROR(SUM(StudentData[[#This Row],[Parent Paperwork]]:OFFSET(F14,,COUNTA(TotalAssignmentPoints[]))),"")</f>
        <v>251</v>
      </c>
      <c r="G14" s="13">
        <v>10</v>
      </c>
      <c r="H14" s="13">
        <v>10</v>
      </c>
      <c r="I14" s="13">
        <v>25</v>
      </c>
      <c r="J14" s="55">
        <v>9</v>
      </c>
      <c r="K14" s="55">
        <v>20</v>
      </c>
      <c r="L14" s="55">
        <v>13</v>
      </c>
      <c r="M14" s="55">
        <v>9</v>
      </c>
      <c r="N14" s="55">
        <v>10</v>
      </c>
      <c r="O14" s="55">
        <v>20</v>
      </c>
      <c r="P14" s="55">
        <v>8</v>
      </c>
      <c r="Q14" s="55">
        <v>48</v>
      </c>
      <c r="R14" s="55">
        <v>19</v>
      </c>
      <c r="S14" s="55">
        <v>40</v>
      </c>
      <c r="T14" s="55">
        <v>10</v>
      </c>
    </row>
    <row r="15" spans="2:56" s="14" customFormat="1" ht="12.95" customHeight="1">
      <c r="B15" s="2" t="s">
        <v>42</v>
      </c>
      <c r="C15" s="2">
        <f ca="1">StudentData[[#This Row],[Total Points Earned]]</f>
        <v>258</v>
      </c>
      <c r="D15" s="34" t="str">
        <f ca="1">IFERROR(VLOOKUP(StudentData[[#This Row],[%]],GradeTable[],2,TRUE),"")</f>
        <v>A</v>
      </c>
      <c r="E15" s="12">
        <f ca="1">IFERROR(StudentData[[#This Row],[Total Points Earned]]/TotalPoints,"")</f>
        <v>0.93818181818181823</v>
      </c>
      <c r="F15" s="3">
        <f ca="1">IFERROR(SUM(StudentData[[#This Row],[Parent Paperwork]]:OFFSET(F15,,COUNTA(TotalAssignmentPoints[]))),"")</f>
        <v>258</v>
      </c>
      <c r="G15" s="13">
        <v>10</v>
      </c>
      <c r="H15" s="13">
        <v>10</v>
      </c>
      <c r="I15" s="13">
        <v>30</v>
      </c>
      <c r="J15" s="55">
        <v>10</v>
      </c>
      <c r="K15" s="55">
        <v>20</v>
      </c>
      <c r="L15" s="55">
        <v>15</v>
      </c>
      <c r="M15" s="55">
        <v>10</v>
      </c>
      <c r="N15" s="55">
        <v>10</v>
      </c>
      <c r="O15" s="55">
        <v>20</v>
      </c>
      <c r="P15" s="55">
        <v>10</v>
      </c>
      <c r="Q15" s="55">
        <v>46</v>
      </c>
      <c r="R15" s="55">
        <v>17</v>
      </c>
      <c r="S15" s="55">
        <v>40</v>
      </c>
      <c r="T15" s="55">
        <v>10</v>
      </c>
    </row>
    <row r="16" spans="2:56" s="14" customFormat="1" ht="12.95" customHeight="1">
      <c r="B16" s="2" t="s">
        <v>52</v>
      </c>
      <c r="C16" s="2">
        <f ca="1">StudentData[[#This Row],[Total Points Earned]]</f>
        <v>262</v>
      </c>
      <c r="D16" s="34" t="str">
        <f ca="1">IFERROR(VLOOKUP(StudentData[[#This Row],[%]],GradeTable[],2,TRUE),"")</f>
        <v>A</v>
      </c>
      <c r="E16" s="12">
        <f ca="1">IFERROR(StudentData[[#This Row],[Total Points Earned]]/TotalPoints,"")</f>
        <v>0.95272727272727276</v>
      </c>
      <c r="F16" s="3">
        <f ca="1">IFERROR(SUM(StudentData[[#This Row],[Parent Paperwork]]:OFFSET(F16,,COUNTA(TotalAssignmentPoints[]))),"")</f>
        <v>262</v>
      </c>
      <c r="G16" s="13">
        <v>10</v>
      </c>
      <c r="H16" s="13">
        <v>10</v>
      </c>
      <c r="I16" s="13">
        <v>40</v>
      </c>
      <c r="J16" s="55">
        <v>10</v>
      </c>
      <c r="K16" s="55">
        <v>20</v>
      </c>
      <c r="L16" s="55">
        <v>14</v>
      </c>
      <c r="M16" s="55">
        <v>10</v>
      </c>
      <c r="N16" s="55">
        <v>10</v>
      </c>
      <c r="O16" s="55">
        <v>20</v>
      </c>
      <c r="P16" s="55">
        <v>9</v>
      </c>
      <c r="Q16" s="55">
        <v>47</v>
      </c>
      <c r="R16" s="55">
        <v>18</v>
      </c>
      <c r="S16" s="55">
        <v>35</v>
      </c>
      <c r="T16" s="55">
        <v>9</v>
      </c>
    </row>
    <row r="17" spans="2:20" s="14" customFormat="1" ht="12.95" customHeight="1">
      <c r="B17" s="2" t="s">
        <v>47</v>
      </c>
      <c r="C17" s="2">
        <f ca="1">StudentData[[#This Row],[Total Points Earned]]</f>
        <v>246</v>
      </c>
      <c r="D17" s="34" t="str">
        <f ca="1">IFERROR(VLOOKUP(StudentData[[#This Row],[%]],GradeTable[],2,TRUE),"")</f>
        <v>B+</v>
      </c>
      <c r="E17" s="12">
        <f ca="1">IFERROR(StudentData[[#This Row],[Total Points Earned]]/TotalPoints,"")</f>
        <v>0.89454545454545453</v>
      </c>
      <c r="F17" s="3">
        <f ca="1">IFERROR(SUM(StudentData[[#This Row],[Parent Paperwork]]:OFFSET(F17,,COUNTA(TotalAssignmentPoints[]))),"")</f>
        <v>246</v>
      </c>
      <c r="G17" s="13">
        <v>10</v>
      </c>
      <c r="H17" s="13">
        <v>10</v>
      </c>
      <c r="I17" s="13">
        <v>40</v>
      </c>
      <c r="J17" s="55">
        <v>9</v>
      </c>
      <c r="K17" s="55">
        <v>20</v>
      </c>
      <c r="L17" s="55">
        <v>13</v>
      </c>
      <c r="M17" s="55">
        <v>9</v>
      </c>
      <c r="N17" s="55">
        <v>10</v>
      </c>
      <c r="O17" s="55">
        <v>20</v>
      </c>
      <c r="P17" s="55">
        <v>8</v>
      </c>
      <c r="Q17" s="55">
        <v>43</v>
      </c>
      <c r="R17" s="55">
        <v>16</v>
      </c>
      <c r="S17" s="55">
        <v>30</v>
      </c>
      <c r="T17" s="55">
        <v>8</v>
      </c>
    </row>
    <row r="18" spans="2:20" s="14" customFormat="1" ht="12.95" customHeight="1">
      <c r="B18" s="2" t="s">
        <v>43</v>
      </c>
      <c r="C18" s="2">
        <f ca="1">StudentData[[#This Row],[Total Points Earned]]</f>
        <v>249</v>
      </c>
      <c r="D18" s="34" t="str">
        <f ca="1">IFERROR(VLOOKUP(StudentData[[#This Row],[%]],GradeTable[],2,TRUE),"")</f>
        <v>A-</v>
      </c>
      <c r="E18" s="12">
        <f ca="1">IFERROR(StudentData[[#This Row],[Total Points Earned]]/TotalPoints,"")</f>
        <v>0.9054545454545454</v>
      </c>
      <c r="F18" s="3">
        <f ca="1">IFERROR(SUM(StudentData[[#This Row],[Parent Paperwork]]:OFFSET(F18,,COUNTA(TotalAssignmentPoints[]))),"")</f>
        <v>249</v>
      </c>
      <c r="G18" s="13">
        <v>10</v>
      </c>
      <c r="H18" s="13">
        <v>10</v>
      </c>
      <c r="I18" s="13">
        <v>35</v>
      </c>
      <c r="J18" s="55">
        <v>8</v>
      </c>
      <c r="K18" s="55">
        <v>20</v>
      </c>
      <c r="L18" s="55">
        <v>11</v>
      </c>
      <c r="M18" s="55">
        <v>8</v>
      </c>
      <c r="N18" s="55">
        <v>10</v>
      </c>
      <c r="O18" s="55">
        <v>20</v>
      </c>
      <c r="P18" s="55">
        <v>9</v>
      </c>
      <c r="Q18" s="55">
        <v>42</v>
      </c>
      <c r="R18" s="55">
        <v>18</v>
      </c>
      <c r="S18" s="55">
        <v>40</v>
      </c>
      <c r="T18" s="55">
        <v>8</v>
      </c>
    </row>
    <row r="19" spans="2:20" s="14" customFormat="1" ht="12.95" customHeight="1">
      <c r="B19" s="72" t="s">
        <v>69</v>
      </c>
      <c r="C19" s="2">
        <f ca="1">StudentData[[#This Row],[Total Points Earned]]</f>
        <v>265</v>
      </c>
      <c r="D19" s="34" t="str">
        <f ca="1">IFERROR(VLOOKUP(StudentData[[#This Row],[%]],GradeTable[],2,TRUE),"")</f>
        <v>A</v>
      </c>
      <c r="E19" s="12">
        <f ca="1">IFERROR(StudentData[[#This Row],[Total Points Earned]]/TotalPoints,"")</f>
        <v>0.96363636363636362</v>
      </c>
      <c r="F19" s="3">
        <f ca="1">IFERROR(SUM(StudentData[[#This Row],[Parent Paperwork]]:OFFSET(F19,,COUNTA(TotalAssignmentPoints[]))),"")</f>
        <v>265</v>
      </c>
      <c r="G19" s="13">
        <v>10</v>
      </c>
      <c r="H19" s="13">
        <v>10</v>
      </c>
      <c r="I19" s="13">
        <v>40</v>
      </c>
      <c r="J19" s="55">
        <v>10</v>
      </c>
      <c r="K19" s="55">
        <v>20</v>
      </c>
      <c r="L19" s="55">
        <v>12</v>
      </c>
      <c r="M19" s="55">
        <v>9</v>
      </c>
      <c r="N19" s="55">
        <v>10</v>
      </c>
      <c r="O19" s="55">
        <v>20</v>
      </c>
      <c r="P19" s="55">
        <v>10</v>
      </c>
      <c r="Q19" s="55">
        <v>45</v>
      </c>
      <c r="R19" s="55">
        <v>19</v>
      </c>
      <c r="S19" s="55">
        <v>40</v>
      </c>
      <c r="T19" s="55">
        <v>10</v>
      </c>
    </row>
    <row r="20" spans="2:20" s="14" customFormat="1" ht="12.95" customHeight="1">
      <c r="B20" s="48" t="s">
        <v>36</v>
      </c>
      <c r="C20" s="49"/>
      <c r="D20" s="50" t="str">
        <f ca="1">IFERROR(VLOOKUP(StudentData[[#Totals],[%]],GradeTable[],2,TRUE),"")</f>
        <v>A-</v>
      </c>
      <c r="E20" s="51">
        <f ca="1">SUBTOTAL(101,[%])</f>
        <v>0.92436363636363639</v>
      </c>
      <c r="F20" s="52">
        <f ca="1">SUBTOTAL(101,[Total Points Earned])</f>
        <v>254.2</v>
      </c>
      <c r="G20" s="53">
        <f>SUBTOTAL(101,[Parent Paperwork])</f>
        <v>10</v>
      </c>
      <c r="H20" s="53">
        <f>SUBTOTAL(101,[journal entry 1])</f>
        <v>10</v>
      </c>
      <c r="I20" s="53">
        <f>SUBTOTAL(101,[homework week 1])</f>
        <v>34.666666666666664</v>
      </c>
      <c r="J20" s="54">
        <f>SUBTOTAL(101,[spelling test week 1])</f>
        <v>8.9333333333333336</v>
      </c>
      <c r="K20" s="54">
        <f>SUBTOTAL(101,[graphic organizer paper 1])</f>
        <v>20</v>
      </c>
      <c r="L20" s="54">
        <f>SUBTOTAL(101,[Multiplication Test])</f>
        <v>13.466666666666667</v>
      </c>
      <c r="M20" s="54">
        <f>SUBTOTAL(101,[Spelling Test week 2])</f>
        <v>9</v>
      </c>
      <c r="N20" s="54">
        <f>SUBTOTAL(101,[journal entry 2])</f>
        <v>10</v>
      </c>
      <c r="O20" s="54">
        <f>SUBTOTAL(101,[rough draft paper 1])</f>
        <v>20</v>
      </c>
      <c r="P20" s="54">
        <f>SUBTOTAL(101,[Spelling Test week 3])</f>
        <v>8.8666666666666671</v>
      </c>
      <c r="Q20" s="54">
        <f>SUBTOTAL(101,[Solar System Project])</f>
        <v>45.466666666666669</v>
      </c>
      <c r="R20" s="54">
        <f>SUBTOTAL(101,[Social Studies Test Ch1-3])</f>
        <v>17.533333333333335</v>
      </c>
      <c r="S20" s="54">
        <f>SUBTOTAL(101,[Homeowrk week 4])</f>
        <v>37</v>
      </c>
      <c r="T20" s="54">
        <f>SUBTOTAL(101,[Spelling Test week 4])</f>
        <v>9.2666666666666675</v>
      </c>
    </row>
    <row r="21" spans="2:20" s="14" customFormat="1" ht="12.95" customHeight="1">
      <c r="B21" s="15"/>
      <c r="C21" s="15"/>
      <c r="D21" s="15"/>
      <c r="E21" s="15"/>
      <c r="F21" s="15"/>
      <c r="G21" s="15"/>
      <c r="H21" s="15"/>
      <c r="I21" s="15"/>
    </row>
    <row r="22" spans="2:20" s="14" customFormat="1" ht="12.95" customHeight="1">
      <c r="B22" s="15"/>
      <c r="C22" s="15"/>
      <c r="D22" s="15"/>
      <c r="E22" s="15"/>
      <c r="F22" s="15"/>
      <c r="G22" s="15"/>
      <c r="H22" s="15"/>
      <c r="I22" s="15"/>
    </row>
    <row r="23" spans="2:20" s="14" customFormat="1" ht="12.95" customHeight="1">
      <c r="B23" s="15"/>
      <c r="C23" s="15"/>
      <c r="D23" s="15"/>
      <c r="E23" s="15"/>
      <c r="F23" s="15"/>
      <c r="G23" s="15"/>
      <c r="H23" s="15"/>
      <c r="I23" s="15"/>
    </row>
    <row r="24" spans="2:20" s="14" customFormat="1" ht="12.95" customHeight="1">
      <c r="B24" s="15"/>
      <c r="C24" s="15"/>
      <c r="D24" s="15"/>
      <c r="E24" s="15"/>
      <c r="F24" s="15"/>
      <c r="G24" s="15"/>
      <c r="H24" s="15"/>
      <c r="I24" s="15"/>
    </row>
    <row r="25" spans="2:20" s="14" customFormat="1" ht="12.95" customHeight="1">
      <c r="B25" s="15"/>
      <c r="C25" s="15"/>
      <c r="D25" s="15"/>
      <c r="E25" s="15"/>
      <c r="F25" s="15"/>
      <c r="G25" s="15"/>
      <c r="H25" s="15"/>
      <c r="I25" s="15"/>
    </row>
    <row r="26" spans="2:20" s="14" customFormat="1" ht="12.95" customHeight="1">
      <c r="B26" s="15"/>
      <c r="C26" s="15"/>
      <c r="D26" s="15"/>
      <c r="E26" s="15"/>
      <c r="F26" s="15"/>
      <c r="G26" s="15"/>
      <c r="H26" s="15"/>
      <c r="I26" s="15"/>
    </row>
    <row r="27" spans="2:20" s="14" customFormat="1" ht="12.95" customHeight="1">
      <c r="B27" s="15"/>
      <c r="C27" s="15"/>
      <c r="D27" s="15"/>
      <c r="E27" s="15"/>
      <c r="F27" s="15"/>
      <c r="G27" s="15"/>
      <c r="H27" s="15"/>
      <c r="I27" s="15"/>
    </row>
    <row r="28" spans="2:20" s="14" customFormat="1" ht="12.95" customHeight="1">
      <c r="B28" s="15"/>
      <c r="C28" s="15"/>
      <c r="D28" s="15"/>
      <c r="E28" s="15"/>
      <c r="F28" s="15"/>
      <c r="G28" s="15"/>
      <c r="H28" s="15"/>
      <c r="I28" s="15"/>
    </row>
    <row r="29" spans="2:20" s="14" customFormat="1" ht="12.95" customHeight="1">
      <c r="B29" s="15"/>
      <c r="C29" s="15"/>
      <c r="D29" s="15"/>
      <c r="E29" s="15"/>
      <c r="F29" s="15"/>
      <c r="G29" s="15"/>
      <c r="H29" s="15"/>
      <c r="I29" s="15"/>
    </row>
    <row r="30" spans="2:20" s="14" customFormat="1" ht="12.95" customHeight="1">
      <c r="B30" s="15"/>
      <c r="C30" s="15"/>
      <c r="D30" s="15"/>
      <c r="E30" s="15"/>
      <c r="F30" s="15"/>
      <c r="G30" s="15"/>
      <c r="H30" s="15"/>
      <c r="I30" s="15"/>
    </row>
    <row r="31" spans="2:20" s="14" customFormat="1" ht="12.95" customHeight="1">
      <c r="B31" s="15"/>
      <c r="C31" s="15"/>
      <c r="D31" s="15"/>
      <c r="E31" s="15"/>
      <c r="F31" s="15"/>
      <c r="G31" s="15"/>
      <c r="H31" s="15"/>
      <c r="I31" s="15"/>
    </row>
    <row r="32" spans="2:20" s="14" customFormat="1" ht="12.95" customHeight="1">
      <c r="B32" s="15"/>
      <c r="C32" s="15"/>
      <c r="D32" s="15"/>
      <c r="E32" s="15"/>
      <c r="F32" s="15"/>
      <c r="G32" s="15"/>
      <c r="H32" s="15"/>
      <c r="I32" s="15"/>
    </row>
    <row r="33" spans="2:9" s="14" customFormat="1" ht="12.95" customHeight="1">
      <c r="B33" s="15"/>
      <c r="C33" s="15"/>
      <c r="D33" s="15"/>
      <c r="E33" s="15"/>
      <c r="F33" s="15"/>
      <c r="G33" s="15"/>
      <c r="H33" s="15"/>
      <c r="I33" s="15"/>
    </row>
    <row r="34" spans="2:9" s="14" customFormat="1" ht="12.95" customHeight="1">
      <c r="B34" s="15"/>
      <c r="C34" s="15"/>
      <c r="D34" s="15"/>
      <c r="E34" s="15"/>
      <c r="F34" s="15"/>
      <c r="G34" s="15"/>
      <c r="H34" s="15"/>
      <c r="I34" s="15"/>
    </row>
    <row r="35" spans="2:9" s="14" customFormat="1" ht="12.95" customHeight="1">
      <c r="B35" s="15"/>
      <c r="C35" s="15"/>
      <c r="D35" s="15"/>
      <c r="E35" s="15"/>
      <c r="F35" s="15"/>
      <c r="G35" s="15"/>
      <c r="H35" s="15"/>
      <c r="I35" s="15"/>
    </row>
    <row r="36" spans="2:9" s="14" customFormat="1" ht="12.95" customHeight="1">
      <c r="B36" s="15"/>
      <c r="C36" s="15"/>
      <c r="D36" s="15"/>
      <c r="E36" s="15"/>
      <c r="F36" s="15"/>
      <c r="G36" s="15"/>
      <c r="H36" s="15"/>
      <c r="I36" s="15"/>
    </row>
    <row r="37" spans="2:9" s="14" customFormat="1" ht="12.95" customHeight="1">
      <c r="B37" s="15"/>
      <c r="C37" s="15"/>
      <c r="D37" s="15"/>
      <c r="E37" s="15"/>
      <c r="F37" s="15"/>
      <c r="G37" s="15"/>
      <c r="H37" s="15"/>
      <c r="I37" s="15"/>
    </row>
    <row r="38" spans="2:9" s="14" customFormat="1" ht="12.95" customHeight="1">
      <c r="B38" s="15"/>
      <c r="C38" s="15"/>
      <c r="D38" s="15"/>
      <c r="E38" s="15"/>
      <c r="F38" s="15"/>
      <c r="G38" s="15"/>
      <c r="H38" s="15"/>
      <c r="I38" s="15"/>
    </row>
    <row r="39" spans="2:9" s="14" customFormat="1" ht="12.95" customHeight="1">
      <c r="B39" s="15"/>
      <c r="C39" s="15"/>
      <c r="D39" s="15"/>
      <c r="E39" s="15"/>
      <c r="F39" s="15"/>
      <c r="G39" s="15"/>
      <c r="H39" s="15"/>
      <c r="I39" s="15"/>
    </row>
    <row r="40" spans="2:9" s="14" customFormat="1" ht="12.95" customHeight="1">
      <c r="B40" s="15"/>
      <c r="C40" s="15"/>
      <c r="D40" s="15"/>
      <c r="E40" s="15"/>
      <c r="F40" s="15"/>
      <c r="G40" s="15"/>
      <c r="H40" s="15"/>
      <c r="I40" s="15"/>
    </row>
  </sheetData>
  <phoneticPr fontId="0" type="noConversion"/>
  <conditionalFormatting sqref="C5:C19">
    <cfRule type="dataBar" priority="6">
      <dataBar showValue="0">
        <cfvo type="min" val="0"/>
        <cfvo type="max" val="0"/>
        <color theme="5"/>
      </dataBar>
      <extLst>
        <ext xmlns:x14="http://schemas.microsoft.com/office/spreadsheetml/2009/9/main" uri="{B025F937-C7B1-47D3-B67F-A62EFF666E3E}">
          <x14:id>{687D871A-F55C-4661-B2C2-A1249C400831}</x14:id>
        </ext>
      </extLst>
    </cfRule>
  </conditionalFormatting>
  <pageMargins left="0.5" right="0.5" top="0.5" bottom="1" header="0.5" footer="0.5"/>
  <pageSetup orientation="portrait" r:id="rId1"/>
  <headerFooter alignWithMargins="0">
    <oddFooter>Page &amp;P of &amp;N</oddFooter>
  </headerFooter>
  <tableParts count="2">
    <tablePart r:id="rId2"/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687D871A-F55C-4661-B2C2-A1249C400831}">
            <x14:dataBar minLength="0" maxLength="100" border="1" direction="leftToRight" negativeBarBorderColorSameAsPositive="0">
              <x14:cfvo type="autoMin"/>
              <x14:cfvo type="autoMax"/>
              <x14:borderColor theme="5" tint="-0.249977111117893"/>
              <x14:negativeFillColor rgb="FFFF0000"/>
              <x14:negativeBorderColor rgb="FFFF0000"/>
              <x14:axisColor rgb="FF000000"/>
            </x14:dataBar>
          </x14:cfRule>
          <xm:sqref>C5:C19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51"/>
  <sheetViews>
    <sheetView showGridLines="0" workbookViewId="0">
      <selection activeCell="L13" sqref="L13"/>
    </sheetView>
  </sheetViews>
  <sheetFormatPr defaultRowHeight="12"/>
  <cols>
    <col min="1" max="1" width="4" style="6" customWidth="1"/>
    <col min="2" max="8" width="17.83203125" style="6" customWidth="1"/>
    <col min="9" max="9" width="3.5" style="6" customWidth="1"/>
    <col min="10" max="13" width="17.5" style="6" customWidth="1"/>
    <col min="14" max="16384" width="9.33203125" style="6"/>
  </cols>
  <sheetData>
    <row r="1" spans="1:11" ht="34.5" customHeight="1">
      <c r="A1" s="69" t="s">
        <v>38</v>
      </c>
      <c r="B1" s="69"/>
      <c r="C1" s="69"/>
      <c r="D1" s="69"/>
      <c r="E1" s="69"/>
    </row>
    <row r="2" spans="1:11">
      <c r="B2" s="40" t="str">
        <f>TeacherName</f>
        <v>Ms. Evans</v>
      </c>
    </row>
    <row r="3" spans="1:11">
      <c r="B3" s="40" t="str">
        <f>ClassName</f>
        <v>3rd grade</v>
      </c>
      <c r="K3" s="46"/>
    </row>
    <row r="4" spans="1:11">
      <c r="B4" s="40" t="s">
        <v>3</v>
      </c>
    </row>
    <row r="5" spans="1:11">
      <c r="B5" s="26">
        <v>40808</v>
      </c>
      <c r="C5" s="26"/>
    </row>
    <row r="7" spans="1:11">
      <c r="B7" s="6" t="s">
        <v>35</v>
      </c>
    </row>
    <row r="8" spans="1:11" ht="17.25">
      <c r="B8" s="58" t="s">
        <v>41</v>
      </c>
      <c r="C8" s="58"/>
      <c r="D8" s="58"/>
    </row>
    <row r="10" spans="1:11" ht="8.25" customHeight="1">
      <c r="B10" s="27"/>
      <c r="C10" s="27"/>
      <c r="D10" s="27"/>
      <c r="E10" s="27"/>
      <c r="F10" s="27"/>
      <c r="G10" s="27"/>
      <c r="H10" s="27"/>
    </row>
    <row r="11" spans="1:11" ht="15" customHeight="1">
      <c r="B11" s="20" t="s">
        <v>29</v>
      </c>
      <c r="C11" s="20"/>
      <c r="D11" s="21" t="s">
        <v>0</v>
      </c>
      <c r="E11" s="21" t="s">
        <v>2</v>
      </c>
      <c r="F11" s="21" t="s">
        <v>32</v>
      </c>
      <c r="G11" s="21" t="s">
        <v>1</v>
      </c>
      <c r="H11" s="22" t="s">
        <v>25</v>
      </c>
    </row>
    <row r="12" spans="1:11" ht="16.5" customHeight="1">
      <c r="B12" s="59" t="str">
        <f ca="1">IFERROR(_xlfn.RANK.EQ(VLOOKUP(B8,StudentData[],5,FALSE),StudentData[Total Points Earned]) &amp; " out of "&amp;COUNTA(StudentData[Student Name]) &amp; " students","")</f>
        <v/>
      </c>
      <c r="C12" s="59"/>
      <c r="D12" s="23" t="str">
        <f ca="1">IFERROR(VLOOKUP(StudentName,StudentData[],3,FALSE),"")</f>
        <v>A-</v>
      </c>
      <c r="E12" s="24">
        <f ca="1">IFERROR(VLOOKUP(StudentName,StudentData[],4,FALSE),"")</f>
        <v>0.92727272727272725</v>
      </c>
      <c r="F12" s="23">
        <f ca="1">IFERROR(VLOOKUP(StudentName,StudentData[],5,FALSE),"")</f>
        <v>255</v>
      </c>
      <c r="G12" s="23">
        <f>TotalPoints</f>
        <v>275</v>
      </c>
      <c r="H12" s="25">
        <f ca="1">IFERROR(VLOOKUP(E12,GradeTable[],3,TRUE),"")</f>
        <v>3.67</v>
      </c>
    </row>
    <row r="13" spans="1:11" ht="19.5" customHeight="1">
      <c r="B13" s="23"/>
      <c r="C13" s="23"/>
      <c r="D13" s="23"/>
      <c r="E13" s="24"/>
      <c r="F13" s="23"/>
      <c r="G13" s="23"/>
      <c r="H13" s="28"/>
    </row>
    <row r="14" spans="1:11" ht="16.5" customHeight="1">
      <c r="B14" s="23"/>
      <c r="C14" s="23"/>
      <c r="D14" s="23"/>
      <c r="E14" s="24"/>
      <c r="F14" s="23"/>
      <c r="G14" s="23"/>
      <c r="H14" s="28"/>
    </row>
    <row r="15" spans="1:11" ht="16.5" customHeight="1">
      <c r="B15" s="23"/>
      <c r="C15" s="23"/>
      <c r="D15" s="23"/>
      <c r="E15" s="24"/>
      <c r="F15" s="23"/>
      <c r="G15" s="23"/>
      <c r="H15" s="28"/>
    </row>
    <row r="16" spans="1:11" ht="16.5" customHeight="1">
      <c r="B16" s="23"/>
      <c r="C16" s="23"/>
      <c r="D16" s="23"/>
      <c r="E16" s="24"/>
      <c r="F16" s="23"/>
      <c r="G16" s="23"/>
      <c r="H16" s="28"/>
    </row>
    <row r="17" spans="2:8" ht="16.5" customHeight="1">
      <c r="B17" s="23"/>
      <c r="C17" s="23"/>
      <c r="D17" s="23"/>
      <c r="E17" s="24"/>
      <c r="F17" s="23"/>
      <c r="G17" s="23"/>
      <c r="H17" s="28"/>
    </row>
    <row r="18" spans="2:8" ht="16.5" customHeight="1">
      <c r="B18" s="23"/>
      <c r="C18" s="23"/>
      <c r="D18" s="23"/>
      <c r="E18" s="24"/>
      <c r="F18" s="23"/>
      <c r="G18" s="23"/>
      <c r="H18" s="28"/>
    </row>
    <row r="19" spans="2:8" ht="16.5" customHeight="1">
      <c r="B19" s="23"/>
      <c r="C19" s="23"/>
      <c r="D19" s="23"/>
      <c r="E19" s="24"/>
      <c r="F19" s="23"/>
      <c r="G19" s="23"/>
      <c r="H19" s="28"/>
    </row>
    <row r="20" spans="2:8" ht="16.5" customHeight="1">
      <c r="B20" s="23"/>
      <c r="C20" s="23"/>
      <c r="D20" s="23"/>
      <c r="E20" s="24"/>
      <c r="F20" s="23"/>
      <c r="G20" s="23"/>
      <c r="H20" s="28"/>
    </row>
    <row r="21" spans="2:8" ht="16.5" customHeight="1">
      <c r="B21" s="23"/>
      <c r="C21" s="23"/>
      <c r="D21" s="23"/>
      <c r="E21" s="24"/>
      <c r="F21" s="23"/>
      <c r="G21" s="23"/>
      <c r="H21" s="28"/>
    </row>
    <row r="22" spans="2:8" ht="16.5" customHeight="1">
      <c r="B22" s="23"/>
      <c r="C22" s="23"/>
      <c r="D22" s="23"/>
      <c r="E22" s="24"/>
      <c r="F22" s="23"/>
      <c r="G22" s="23"/>
      <c r="H22" s="28"/>
    </row>
    <row r="23" spans="2:8" ht="16.5" customHeight="1">
      <c r="B23" s="23"/>
      <c r="C23" s="23"/>
      <c r="D23" s="23"/>
      <c r="E23" s="24"/>
      <c r="F23" s="23"/>
      <c r="G23" s="23"/>
      <c r="H23" s="28"/>
    </row>
    <row r="24" spans="2:8" ht="16.5" customHeight="1">
      <c r="B24" s="23"/>
      <c r="C24" s="23"/>
      <c r="D24" s="23"/>
      <c r="E24" s="24"/>
      <c r="F24" s="23"/>
      <c r="G24" s="23"/>
      <c r="H24" s="28"/>
    </row>
    <row r="25" spans="2:8" ht="16.5" customHeight="1">
      <c r="B25" s="23"/>
      <c r="C25" s="23"/>
      <c r="D25" s="23"/>
      <c r="E25" s="24"/>
      <c r="F25" s="23"/>
      <c r="G25" s="23"/>
      <c r="H25" s="28"/>
    </row>
    <row r="26" spans="2:8" ht="16.5" customHeight="1">
      <c r="B26" s="23"/>
      <c r="C26" s="23"/>
      <c r="D26" s="23"/>
      <c r="E26" s="24"/>
      <c r="F26" s="23"/>
      <c r="G26" s="23"/>
      <c r="H26" s="28"/>
    </row>
    <row r="27" spans="2:8" ht="16.5" customHeight="1">
      <c r="B27" s="23"/>
      <c r="C27" s="23"/>
      <c r="D27" s="23"/>
      <c r="E27" s="24"/>
      <c r="F27" s="23"/>
      <c r="G27" s="23"/>
      <c r="H27" s="28"/>
    </row>
    <row r="28" spans="2:8" ht="16.5" customHeight="1">
      <c r="B28" s="23"/>
      <c r="C28" s="23"/>
      <c r="D28" s="23"/>
      <c r="E28" s="24"/>
      <c r="F28" s="23"/>
      <c r="G28" s="23"/>
      <c r="H28" s="28"/>
    </row>
    <row r="29" spans="2:8" ht="16.5" customHeight="1">
      <c r="B29" s="23"/>
      <c r="C29" s="23"/>
      <c r="D29" s="23"/>
      <c r="E29" s="24"/>
      <c r="F29" s="23"/>
      <c r="G29" s="23"/>
      <c r="H29" s="28"/>
    </row>
    <row r="30" spans="2:8" ht="16.5" customHeight="1">
      <c r="B30" s="23"/>
      <c r="C30" s="23"/>
      <c r="D30" s="23"/>
      <c r="E30" s="24"/>
      <c r="F30" s="23"/>
      <c r="G30" s="23"/>
      <c r="H30" s="28"/>
    </row>
    <row r="31" spans="2:8" ht="16.5" customHeight="1">
      <c r="B31" s="23"/>
      <c r="C31" s="23"/>
      <c r="D31" s="23"/>
      <c r="E31" s="24"/>
      <c r="F31" s="23"/>
      <c r="G31" s="23"/>
      <c r="H31" s="28"/>
    </row>
    <row r="32" spans="2:8" ht="16.5" customHeight="1">
      <c r="B32" s="23"/>
      <c r="C32" s="23"/>
      <c r="D32" s="23"/>
      <c r="E32" s="24"/>
      <c r="F32" s="23"/>
      <c r="G32" s="23"/>
      <c r="H32" s="28"/>
    </row>
    <row r="33" spans="2:8" ht="16.5" customHeight="1">
      <c r="B33" s="23"/>
      <c r="C33" s="23"/>
      <c r="D33" s="23"/>
      <c r="E33" s="24"/>
      <c r="F33" s="23"/>
      <c r="G33" s="23"/>
      <c r="H33" s="28"/>
    </row>
    <row r="34" spans="2:8" ht="16.5" customHeight="1">
      <c r="B34" s="23"/>
      <c r="C34" s="23"/>
      <c r="D34" s="23"/>
      <c r="E34" s="24"/>
      <c r="F34" s="23"/>
      <c r="G34" s="23"/>
      <c r="H34" s="23"/>
    </row>
    <row r="35" spans="2:8" ht="16.5" customHeight="1">
      <c r="B35" s="29" t="s">
        <v>5</v>
      </c>
    </row>
    <row r="36" spans="2:8" ht="16.5" customHeight="1">
      <c r="B36" s="60"/>
      <c r="C36" s="61"/>
      <c r="D36" s="61"/>
      <c r="E36" s="61"/>
      <c r="F36" s="61"/>
      <c r="G36" s="61"/>
      <c r="H36" s="62"/>
    </row>
    <row r="37" spans="2:8" ht="16.5" customHeight="1">
      <c r="B37" s="63"/>
      <c r="C37" s="64"/>
      <c r="D37" s="64"/>
      <c r="E37" s="64"/>
      <c r="F37" s="64"/>
      <c r="G37" s="64"/>
      <c r="H37" s="65"/>
    </row>
    <row r="38" spans="2:8" ht="16.5" customHeight="1">
      <c r="B38" s="63"/>
      <c r="C38" s="64"/>
      <c r="D38" s="64"/>
      <c r="E38" s="64"/>
      <c r="F38" s="64"/>
      <c r="G38" s="64"/>
      <c r="H38" s="65"/>
    </row>
    <row r="39" spans="2:8" ht="16.5" customHeight="1">
      <c r="B39" s="63"/>
      <c r="C39" s="64"/>
      <c r="D39" s="64"/>
      <c r="E39" s="64"/>
      <c r="F39" s="64"/>
      <c r="G39" s="64"/>
      <c r="H39" s="65"/>
    </row>
    <row r="40" spans="2:8" ht="16.5" customHeight="1">
      <c r="B40" s="63"/>
      <c r="C40" s="64"/>
      <c r="D40" s="64"/>
      <c r="E40" s="64"/>
      <c r="F40" s="64"/>
      <c r="G40" s="64"/>
      <c r="H40" s="65"/>
    </row>
    <row r="41" spans="2:8" ht="16.5" customHeight="1">
      <c r="B41" s="63"/>
      <c r="C41" s="64"/>
      <c r="D41" s="64"/>
      <c r="E41" s="64"/>
      <c r="F41" s="64"/>
      <c r="G41" s="64"/>
      <c r="H41" s="65"/>
    </row>
    <row r="42" spans="2:8" ht="16.5" customHeight="1">
      <c r="B42" s="63"/>
      <c r="C42" s="64"/>
      <c r="D42" s="64"/>
      <c r="E42" s="64"/>
      <c r="F42" s="64"/>
      <c r="G42" s="64"/>
      <c r="H42" s="65"/>
    </row>
    <row r="43" spans="2:8" ht="16.5" customHeight="1">
      <c r="B43" s="63"/>
      <c r="C43" s="64"/>
      <c r="D43" s="64"/>
      <c r="E43" s="64"/>
      <c r="F43" s="64"/>
      <c r="G43" s="64"/>
      <c r="H43" s="65"/>
    </row>
    <row r="44" spans="2:8" ht="16.5" customHeight="1">
      <c r="B44" s="63"/>
      <c r="C44" s="64"/>
      <c r="D44" s="64"/>
      <c r="E44" s="64"/>
      <c r="F44" s="64"/>
      <c r="G44" s="64"/>
      <c r="H44" s="65"/>
    </row>
    <row r="45" spans="2:8" ht="16.5" customHeight="1">
      <c r="B45" s="66"/>
      <c r="C45" s="67"/>
      <c r="D45" s="67"/>
      <c r="E45" s="67"/>
      <c r="F45" s="67"/>
      <c r="G45" s="67"/>
      <c r="H45" s="68"/>
    </row>
    <row r="46" spans="2:8" ht="16.5" customHeight="1"/>
    <row r="47" spans="2:8" ht="16.5" customHeight="1"/>
    <row r="48" spans="2:8" ht="16.5" customHeight="1">
      <c r="B48" s="6" t="s">
        <v>6</v>
      </c>
    </row>
    <row r="49" spans="2:8" ht="16.5" customHeight="1"/>
    <row r="50" spans="2:8" ht="16.5" customHeight="1"/>
    <row r="51" spans="2:8" ht="16.5" customHeight="1">
      <c r="B51" s="30" t="s">
        <v>33</v>
      </c>
      <c r="C51" s="30"/>
      <c r="D51" s="30"/>
      <c r="E51" s="30"/>
      <c r="F51" s="31" t="s">
        <v>34</v>
      </c>
      <c r="G51" s="30"/>
      <c r="H51" s="30"/>
    </row>
  </sheetData>
  <mergeCells count="4">
    <mergeCell ref="B8:D8"/>
    <mergeCell ref="B12:C12"/>
    <mergeCell ref="B36:H45"/>
    <mergeCell ref="A1:E1"/>
  </mergeCells>
  <dataValidations count="1">
    <dataValidation type="list" allowBlank="1" showInputMessage="1" showErrorMessage="1" sqref="B8">
      <formula1>StudentLookup</formula1>
    </dataValidation>
  </dataValidations>
  <printOptions horizontalCentered="1"/>
  <pageMargins left="0.7" right="0.7" top="0.75" bottom="0.75" header="0.3" footer="0.3"/>
  <pageSetup scale="72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autoPageBreaks="0"/>
  </sheetPr>
  <dimension ref="B1:F20"/>
  <sheetViews>
    <sheetView showGridLines="0" workbookViewId="0">
      <selection activeCell="G15" sqref="G15"/>
    </sheetView>
  </sheetViews>
  <sheetFormatPr defaultRowHeight="12"/>
  <cols>
    <col min="1" max="1" width="5.6640625" style="6" customWidth="1"/>
    <col min="2" max="2" width="17" style="6" customWidth="1"/>
    <col min="3" max="3" width="23.33203125" style="6" customWidth="1"/>
    <col min="4" max="4" width="15.33203125" style="6" customWidth="1"/>
    <col min="5" max="7" width="9.5" style="6" customWidth="1"/>
    <col min="8" max="15" width="11" style="6" customWidth="1"/>
    <col min="16" max="19" width="13.33203125" style="6" customWidth="1"/>
    <col min="20" max="16384" width="9.33203125" style="6"/>
  </cols>
  <sheetData>
    <row r="1" spans="2:6" ht="32.25" customHeight="1">
      <c r="B1" s="7" t="s">
        <v>8</v>
      </c>
      <c r="C1" s="5"/>
      <c r="D1" s="5"/>
      <c r="E1" s="5"/>
      <c r="F1" s="5"/>
    </row>
    <row r="2" spans="2:6" customFormat="1" ht="12" customHeight="1"/>
    <row r="3" spans="2:6" ht="24.75" customHeight="1">
      <c r="B3" s="71" t="s">
        <v>27</v>
      </c>
      <c r="C3" s="71"/>
      <c r="D3" s="71"/>
      <c r="E3" s="71"/>
      <c r="F3" s="5"/>
    </row>
    <row r="4" spans="2:6" customFormat="1" ht="12" customHeight="1"/>
    <row r="5" spans="2:6" ht="36.75" customHeight="1">
      <c r="B5" s="70" t="s">
        <v>28</v>
      </c>
      <c r="C5" s="70"/>
      <c r="D5" s="70"/>
    </row>
    <row r="6" spans="2:6">
      <c r="B6" s="18" t="s">
        <v>21</v>
      </c>
      <c r="C6" s="16" t="s">
        <v>9</v>
      </c>
      <c r="D6" s="18" t="s">
        <v>25</v>
      </c>
    </row>
    <row r="7" spans="2:6">
      <c r="B7" s="17">
        <v>0</v>
      </c>
      <c r="C7" s="39" t="s">
        <v>18</v>
      </c>
      <c r="D7" s="19">
        <v>0</v>
      </c>
    </row>
    <row r="8" spans="2:6">
      <c r="B8" s="17">
        <v>0.6</v>
      </c>
      <c r="C8" s="39" t="s">
        <v>17</v>
      </c>
      <c r="D8" s="19">
        <v>0.67</v>
      </c>
    </row>
    <row r="9" spans="2:6">
      <c r="B9" s="17">
        <v>0.63</v>
      </c>
      <c r="C9" s="39" t="s">
        <v>22</v>
      </c>
      <c r="D9" s="19">
        <v>1</v>
      </c>
    </row>
    <row r="10" spans="2:6">
      <c r="B10" s="17">
        <v>0.67</v>
      </c>
      <c r="C10" s="39" t="s">
        <v>16</v>
      </c>
      <c r="D10" s="19">
        <v>1.33</v>
      </c>
    </row>
    <row r="11" spans="2:6">
      <c r="B11" s="17">
        <v>0.7</v>
      </c>
      <c r="C11" s="39" t="s">
        <v>15</v>
      </c>
      <c r="D11" s="19">
        <v>1.67</v>
      </c>
    </row>
    <row r="12" spans="2:6">
      <c r="B12" s="17">
        <v>0.73</v>
      </c>
      <c r="C12" s="39" t="s">
        <v>23</v>
      </c>
      <c r="D12" s="19">
        <v>2</v>
      </c>
    </row>
    <row r="13" spans="2:6">
      <c r="B13" s="17">
        <v>0.77</v>
      </c>
      <c r="C13" s="39" t="s">
        <v>14</v>
      </c>
      <c r="D13" s="19">
        <v>2.33</v>
      </c>
    </row>
    <row r="14" spans="2:6">
      <c r="B14" s="17">
        <v>0.8</v>
      </c>
      <c r="C14" s="39" t="s">
        <v>13</v>
      </c>
      <c r="D14" s="19">
        <v>2.67</v>
      </c>
    </row>
    <row r="15" spans="2:6">
      <c r="B15" s="17">
        <v>0.83</v>
      </c>
      <c r="C15" s="39" t="s">
        <v>24</v>
      </c>
      <c r="D15" s="19">
        <v>3</v>
      </c>
    </row>
    <row r="16" spans="2:6">
      <c r="B16" s="17">
        <v>0.87</v>
      </c>
      <c r="C16" s="39" t="s">
        <v>12</v>
      </c>
      <c r="D16" s="19">
        <v>3.33</v>
      </c>
    </row>
    <row r="17" spans="2:4">
      <c r="B17" s="17">
        <v>0.9</v>
      </c>
      <c r="C17" s="39" t="s">
        <v>11</v>
      </c>
      <c r="D17" s="19">
        <v>3.67</v>
      </c>
    </row>
    <row r="18" spans="2:4">
      <c r="B18" s="17">
        <v>0.93</v>
      </c>
      <c r="C18" s="39" t="s">
        <v>19</v>
      </c>
      <c r="D18" s="19">
        <v>4</v>
      </c>
    </row>
    <row r="19" spans="2:4">
      <c r="B19" s="17">
        <v>0.97</v>
      </c>
      <c r="C19" s="39" t="s">
        <v>10</v>
      </c>
      <c r="D19" s="19">
        <v>4</v>
      </c>
    </row>
    <row r="20" spans="2:4" ht="12.75" customHeight="1">
      <c r="B20" s="33" t="s">
        <v>37</v>
      </c>
      <c r="C20" s="32"/>
      <c r="D20" s="32"/>
    </row>
  </sheetData>
  <mergeCells count="2">
    <mergeCell ref="B5:D5"/>
    <mergeCell ref="B3:E3"/>
  </mergeCells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F7E09284-0FE2-4AAF-A17E-6DB8D7C662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8</vt:i4>
      </vt:variant>
    </vt:vector>
  </HeadingPairs>
  <TitlesOfParts>
    <vt:vector size="11" baseType="lpstr">
      <vt:lpstr>Gradebook</vt:lpstr>
      <vt:lpstr>Student Summary</vt:lpstr>
      <vt:lpstr>Grading Criteria</vt:lpstr>
      <vt:lpstr>ClassName</vt:lpstr>
      <vt:lpstr>'Student Summary'!Print_Area</vt:lpstr>
      <vt:lpstr>Gradebook!Print_Titles</vt:lpstr>
      <vt:lpstr>ProgressChartValues</vt:lpstr>
      <vt:lpstr>StudentLookup</vt:lpstr>
      <vt:lpstr>StudentName</vt:lpstr>
      <vt:lpstr>TeacherName</vt:lpstr>
      <vt:lpstr>TotalPoints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2011-09-08T19:16:50Z</dcterms:created>
  <dcterms:modified xsi:type="dcterms:W3CDTF">2011-09-09T02:16:31Z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TC025436419991</vt:lpwstr>
  </property>
</Properties>
</file>